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60" windowWidth="16275" windowHeight="8205" tabRatio="809" activeTab="9"/>
  </bookViews>
  <sheets>
    <sheet name="A8-1" sheetId="1" r:id="rId1"/>
    <sheet name="A8-2" sheetId="2" r:id="rId2"/>
    <sheet name="A8-3" sheetId="3" r:id="rId3"/>
    <sheet name="A8-4" sheetId="4" r:id="rId4"/>
    <sheet name="A8-5" sheetId="5" r:id="rId5"/>
    <sheet name="A8-6" sheetId="6" r:id="rId6"/>
    <sheet name="A8-7" sheetId="7" r:id="rId7"/>
    <sheet name="A8-8" sheetId="8" r:id="rId8"/>
    <sheet name="A8-9" sheetId="9" r:id="rId9"/>
    <sheet name="A8-10" sheetId="10" r:id="rId10"/>
    <sheet name="A8-11" sheetId="11" r:id="rId11"/>
    <sheet name="A8-12" sheetId="12" r:id="rId12"/>
    <sheet name="A8-13A" sheetId="13" r:id="rId13"/>
    <sheet name="A8-13A2" sheetId="14" r:id="rId14"/>
    <sheet name="A8-14" sheetId="15" r:id="rId15"/>
    <sheet name="A8-15" sheetId="16" r:id="rId16"/>
  </sheets>
  <definedNames>
    <definedName name="_xlnm.Print_Area" localSheetId="10">'A8-11'!$A$1:$N$20</definedName>
    <definedName name="_xlnm.Print_Area" localSheetId="11">'A8-12'!$A$1:$P$16</definedName>
    <definedName name="_xlnm.Print_Area" localSheetId="12">'A8-13A'!$A$1:$N$37</definedName>
    <definedName name="_xlnm.Print_Area" localSheetId="14">'A8-14'!$A$1:$N$37</definedName>
    <definedName name="_xlnm.Print_Area" localSheetId="15">'A8-15'!$A$1:$O$28</definedName>
    <definedName name="_xlnm.Print_Area" localSheetId="1">'A8-2'!$A$1:$O$31</definedName>
    <definedName name="_xlnm.Print_Area" localSheetId="2">'A8-3'!$A$1:$N$25</definedName>
    <definedName name="_xlnm.Print_Area" localSheetId="3">'A8-4'!$A$1:$N$25</definedName>
    <definedName name="_xlnm.Print_Area" localSheetId="4">'A8-5'!$A$1:$N$15</definedName>
    <definedName name="_xlnm.Print_Area" localSheetId="5">'A8-6'!$A$1:$N$15</definedName>
    <definedName name="_xlnm.Print_Area" localSheetId="6">'A8-7'!$A$1:$O$12</definedName>
    <definedName name="_xlnm.Print_Area" localSheetId="7">'A8-8'!$A$1:$N$32</definedName>
    <definedName name="_xlnm.Print_Area" localSheetId="8">'A8-9'!$A$1:$N$32</definedName>
  </definedNames>
  <calcPr fullCalcOnLoad="1"/>
</workbook>
</file>

<file path=xl/sharedStrings.xml><?xml version="1.0" encoding="utf-8"?>
<sst xmlns="http://schemas.openxmlformats.org/spreadsheetml/2006/main" count="1107" uniqueCount="192">
  <si>
    <t>In Person</t>
  </si>
  <si>
    <t>Type of Access</t>
  </si>
  <si>
    <t>None</t>
  </si>
  <si>
    <t>Dial-up</t>
  </si>
  <si>
    <t>3-5</t>
  </si>
  <si>
    <t>6-10</t>
  </si>
  <si>
    <t>More than 10</t>
  </si>
  <si>
    <t>Other</t>
  </si>
  <si>
    <t>Bill Payment</t>
  </si>
  <si>
    <t>Total Ads</t>
  </si>
  <si>
    <t>Financial</t>
  </si>
  <si>
    <t>Merchants</t>
  </si>
  <si>
    <t>Services</t>
  </si>
  <si>
    <t>Manufacturers</t>
  </si>
  <si>
    <t>Social</t>
  </si>
  <si>
    <t xml:space="preserve">  Under 25K</t>
  </si>
  <si>
    <t xml:space="preserve">  $25 - $ 49.9</t>
  </si>
  <si>
    <t xml:space="preserve">  $50 - $64.9</t>
  </si>
  <si>
    <t xml:space="preserve">  $65 +</t>
  </si>
  <si>
    <t>Telephone</t>
  </si>
  <si>
    <t>Internet</t>
  </si>
  <si>
    <t>N/A</t>
  </si>
  <si>
    <t xml:space="preserve">   Total</t>
  </si>
  <si>
    <t>Credit Card</t>
  </si>
  <si>
    <t>Mail</t>
  </si>
  <si>
    <t>Method</t>
  </si>
  <si>
    <t>Cable Modem</t>
  </si>
  <si>
    <t>Other Broadband</t>
  </si>
  <si>
    <t>DSL</t>
  </si>
  <si>
    <t>Greeting Cards</t>
  </si>
  <si>
    <t>Letter to Friend or Relative</t>
  </si>
  <si>
    <t>Orders</t>
  </si>
  <si>
    <t>Donations</t>
  </si>
  <si>
    <t>Other Personal</t>
  </si>
  <si>
    <t>Government</t>
  </si>
  <si>
    <t>From Multiple Organizations</t>
  </si>
  <si>
    <t xml:space="preserve">  Under $25K</t>
  </si>
  <si>
    <t>Payee</t>
  </si>
  <si>
    <t>All Households</t>
  </si>
  <si>
    <t>Households that Made 1+ purchases</t>
  </si>
  <si>
    <t>Bank, S&amp;L, Credit Union</t>
  </si>
  <si>
    <t>Insurance Company</t>
  </si>
  <si>
    <t>Real Estate/Mortgage</t>
  </si>
  <si>
    <t>Other Financial</t>
  </si>
  <si>
    <t>Total Financial</t>
  </si>
  <si>
    <t>Department Store</t>
  </si>
  <si>
    <t>Publisher</t>
  </si>
  <si>
    <t>Mail Order Company</t>
  </si>
  <si>
    <t>Other Merchants</t>
  </si>
  <si>
    <t>Total Merchants</t>
  </si>
  <si>
    <t>Telephone Company</t>
  </si>
  <si>
    <t>Utility Company</t>
  </si>
  <si>
    <t>Medical and Other Professional</t>
  </si>
  <si>
    <t>Cable TV</t>
  </si>
  <si>
    <t>Other Service</t>
  </si>
  <si>
    <t>Total Service</t>
  </si>
  <si>
    <t>Other/Don’t Know/Refused</t>
  </si>
  <si>
    <t>Total – All Industries</t>
  </si>
  <si>
    <t>Correspondence</t>
  </si>
  <si>
    <t>Total Internet Access</t>
  </si>
  <si>
    <t>Other/DK/RF</t>
  </si>
  <si>
    <t>Total</t>
  </si>
  <si>
    <t>Total First-Class Received</t>
  </si>
  <si>
    <t>Total First-Class Sent</t>
  </si>
  <si>
    <t>Usually Don't Read - Total</t>
  </si>
  <si>
    <t>Read Some - Total</t>
  </si>
  <si>
    <t>Usually Scan - Total</t>
  </si>
  <si>
    <t>Usually Read - Total</t>
  </si>
  <si>
    <t>DK/RF</t>
  </si>
  <si>
    <t>Notice or Confirmation of Order</t>
  </si>
  <si>
    <t>Payment/Check/Credit</t>
  </si>
  <si>
    <t>Transactions</t>
  </si>
  <si>
    <t>Business/Government</t>
  </si>
  <si>
    <t>Personal</t>
  </si>
  <si>
    <t>Letter from Friend or Relative</t>
  </si>
  <si>
    <t xml:space="preserve">Social </t>
  </si>
  <si>
    <t xml:space="preserve">Personal </t>
  </si>
  <si>
    <t>Bills</t>
  </si>
  <si>
    <t>Financial Statements</t>
  </si>
  <si>
    <t>Credit Card Statement/Bill</t>
  </si>
  <si>
    <t>Advertising Only</t>
  </si>
  <si>
    <t>Advertising (Ads Only)</t>
  </si>
  <si>
    <t>Secondary Advertising</t>
  </si>
  <si>
    <t>First-Class Ads</t>
  </si>
  <si>
    <r>
      <t>Other</t>
    </r>
    <r>
      <rPr>
        <vertAlign val="superscript"/>
        <sz val="10"/>
        <rFont val="Futura Lt BT"/>
        <family val="2"/>
      </rPr>
      <t xml:space="preserve"> 1</t>
    </r>
  </si>
  <si>
    <r>
      <t>CD/DVD/Video Games</t>
    </r>
    <r>
      <rPr>
        <vertAlign val="superscript"/>
        <sz val="10"/>
        <rFont val="Futura Lt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</si>
  <si>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CD/DVD/Video Games not collected as a separate category prior to 2007.</t>
    </r>
  </si>
  <si>
    <r>
      <t xml:space="preserve">   Total Electronic</t>
    </r>
    <r>
      <rPr>
        <vertAlign val="superscript"/>
        <sz val="10"/>
        <rFont val="Futura Lt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</si>
  <si>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Includes bills paid by Internet, Auto Deduction from Bank Account, Credit Card, Telephone and ATM</t>
    </r>
  </si>
  <si>
    <r>
      <t>Standard Ads</t>
    </r>
    <r>
      <rPr>
        <vertAlign val="superscript"/>
        <sz val="10"/>
        <rFont val="Futura Lt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</si>
  <si>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Includes Secondary Advertising</t>
    </r>
  </si>
  <si>
    <r>
      <t xml:space="preserve">Standard Ads </t>
    </r>
    <r>
      <rPr>
        <vertAlign val="superscript"/>
        <sz val="10"/>
        <rFont val="Futura Lt BT"/>
        <family val="2"/>
      </rPr>
      <t>2</t>
    </r>
  </si>
  <si>
    <r>
      <t>First-Class Ads</t>
    </r>
    <r>
      <rPr>
        <vertAlign val="superscript"/>
        <sz val="10"/>
        <rFont val="Futura Lt BT"/>
        <family val="2"/>
      </rPr>
      <t xml:space="preserve"> 1</t>
    </r>
  </si>
  <si>
    <t>Mean</t>
  </si>
  <si>
    <t>Count</t>
  </si>
  <si>
    <t>Other/Don't Know/Refused</t>
  </si>
  <si>
    <t>Column N %</t>
  </si>
  <si>
    <t>NOT COLLECTED</t>
  </si>
  <si>
    <t>NOT IN UNIVERSE</t>
  </si>
  <si>
    <t>REG DIAL-UP MODEM</t>
  </si>
  <si>
    <t>CABLE MODEM</t>
  </si>
  <si>
    <t>OTHER BROADBAND</t>
  </si>
  <si>
    <t>OTHER/DK/RF</t>
  </si>
  <si>
    <t>1</t>
  </si>
  <si>
    <t>2</t>
  </si>
  <si>
    <t>Done from Table A8-8 Data</t>
  </si>
  <si>
    <t>Business Correspondence</t>
  </si>
  <si>
    <t>Social Correspondence</t>
  </si>
  <si>
    <t>Advertising</t>
  </si>
  <si>
    <t>CD/DVD/Video Games</t>
  </si>
  <si>
    <t>Note: Transaction and Correspondence definitions redefined to match calculation in HDS main report.</t>
  </si>
  <si>
    <t>Financial Statement</t>
  </si>
  <si>
    <t>Other Transactions</t>
  </si>
  <si>
    <t>Uses data from Table A8-3</t>
  </si>
  <si>
    <t>Sum</t>
  </si>
  <si>
    <t>ADV</t>
  </si>
  <si>
    <t>Ads Only</t>
  </si>
  <si>
    <t>Ads Enclosed</t>
  </si>
  <si>
    <t>Uses data from Table A8-14</t>
  </si>
  <si>
    <t>Usually read it</t>
  </si>
  <si>
    <t>Under $25</t>
  </si>
  <si>
    <t>$25-$49</t>
  </si>
  <si>
    <t>$50-$64</t>
  </si>
  <si>
    <t>$65+</t>
  </si>
  <si>
    <t>Usually scan it</t>
  </si>
  <si>
    <t>Read some</t>
  </si>
  <si>
    <t>Don't read</t>
  </si>
  <si>
    <t>Note: Totals may not sum due to rounding.</t>
  </si>
  <si>
    <t>Note: Type of Internet Access not collected prior to 2004.</t>
  </si>
  <si>
    <r>
      <t xml:space="preserve">1 </t>
    </r>
    <r>
      <rPr>
        <sz val="10"/>
        <rFont val="Futura Lt BT"/>
        <family val="2"/>
      </rPr>
      <t>Prior to 2007 Standard mail volumes were inflated by about 3 billion pieces due to a double count of Detached  Address Labels in the Carrier Cost System (CCS).  Also, volumes through 2007 were understated by about 2 to 3 billion pieces in the CCS.  These CCS volumes are used as a control for survey results.</t>
    </r>
  </si>
  <si>
    <r>
      <t xml:space="preserve">2 </t>
    </r>
    <r>
      <rPr>
        <sz val="10"/>
        <rFont val="Futura Lt BT"/>
        <family val="2"/>
      </rPr>
      <t>Prior to 2007 Standard mail volumes were inflated by about 3 billion pieces due to a double count of Detached  Address Labels in the Carrier Cost System (CCS).  Also, volumes through 2007 were understated by about 2 to 3 billion pieces in the CCS.  These CCS volumes are used as a control for survey results.</t>
    </r>
  </si>
  <si>
    <t xml:space="preserve"> </t>
  </si>
  <si>
    <t>SURVEY YEAR</t>
  </si>
  <si>
    <t>Insurance</t>
  </si>
  <si>
    <t>Payment</t>
  </si>
  <si>
    <t>Order</t>
  </si>
  <si>
    <t>Donation</t>
  </si>
  <si>
    <t>CD/DVD/Blu-ray</t>
  </si>
  <si>
    <t>Insurace</t>
  </si>
  <si>
    <t>Friend or Relative</t>
  </si>
  <si>
    <t>VOLUME WEIGHT</t>
  </si>
  <si>
    <r>
      <t>Table A8-1
First Class Mail Received by Type</t>
    </r>
    <r>
      <rPr>
        <b/>
        <sz val="10"/>
        <rFont val="Wingdings"/>
        <family val="0"/>
      </rPr>
      <t xml:space="preserve">
</t>
    </r>
    <r>
      <rPr>
        <b/>
        <sz val="10"/>
        <rFont val="Futura Md BT"/>
        <family val="2"/>
      </rPr>
      <t>Pieces in Millions</t>
    </r>
    <r>
      <rPr>
        <b/>
        <sz val="10"/>
        <rFont val="Wingdings"/>
        <family val="0"/>
      </rPr>
      <t xml:space="preserve">
</t>
    </r>
    <r>
      <rPr>
        <b/>
        <sz val="10"/>
        <rFont val="Futura Md BT"/>
        <family val="2"/>
      </rPr>
      <t>Years 2000 - 2012 (Diary Data)</t>
    </r>
  </si>
  <si>
    <t>Table A8-2
Shares of First Class Mail Received by Type
Years 2000 - 2012 (Diary Data)</t>
  </si>
  <si>
    <t>Table A8-3
First Class Mail Sent by type
Pieces in Millions
Years 2000 - 2012 (Diary Data)</t>
  </si>
  <si>
    <t>Table A8-4
Shares of First Class Mail Sent by type
Years 2000 - 2012 (Diary Data)</t>
  </si>
  <si>
    <t>Survey 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</si>
  <si>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</si>
  <si>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</si>
  <si>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</si>
  <si>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</si>
  <si>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</si>
  <si>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</si>
  <si>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</si>
  <si>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</si>
  <si>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</si>
  <si>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</si>
  <si>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</si>
  <si>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</si>
  <si>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</si>
  <si>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Q31A. Number of Bills Paid by Household per Month by Mail</t>
  </si>
  <si>
    <t>Q31B. Number of Bills Paid by Household per Month In-Person</t>
  </si>
  <si>
    <t>Q31C. Number of Bills Paid by Household per Month by Telephone</t>
  </si>
  <si>
    <t>Q31D. Number of Bills Paid by Household By Internet per Month</t>
  </si>
  <si>
    <t>Q31F. Number of Bills Paid by Household per Month by Automatic Deduction from Bank Account</t>
  </si>
  <si>
    <t>Q31G. Number of Bills Paid by Household per Month by Automatic Charge to Credit Card</t>
  </si>
  <si>
    <t>Q31H. Number of Bills Paid by Household per Month by Internet using a Mobile Phone</t>
  </si>
  <si>
    <t>Q31I. Number of Bills Paid by Household per Month by Internet using an Other Device</t>
  </si>
  <si>
    <t>Table A8-5
Bills Paid by Method
Average Pieces per Houseshold per Month 
Years 2000 - 2012 (Diary Data)</t>
  </si>
  <si>
    <t>Table A8-6
Shares of Bills Paid by Method
Years 2000 - 2012 (Diary Data)</t>
  </si>
  <si>
    <t>Table A8-7
Shares of Households using Method of Paying Bills
Years 2000 - 2012 (Diary Data)</t>
  </si>
  <si>
    <t>9</t>
  </si>
  <si>
    <t>Table A8-8
Type of Payments made by Mail
Pieces in Millions by Payee Type
Years 2000 - 2012 (Diary Data)</t>
  </si>
  <si>
    <t>Table A8-9
Type of Payments made by Mail
Percent of Bill Payments by Payee Type
Years 2000 - 2012 (Diary Data)</t>
  </si>
  <si>
    <t>97</t>
  </si>
  <si>
    <t>99</t>
  </si>
  <si>
    <t>Q23. Type of Internet Connection Available</t>
  </si>
  <si>
    <t>Table A8-10
Share of Households by Internet Access type
Years 2000 - 2012 (Diary Sample)</t>
  </si>
  <si>
    <t>Table A8-11
Number of Purchases Made over the Internet over the past month
Percent of Households
Years 2000 - 2012 (Recruitment Data)</t>
  </si>
  <si>
    <t>Q55R. Household Purchases Via Internet within Past Month</t>
  </si>
  <si>
    <t>Table A8-12
Advertising Volume
Pieces in Millions
Years 2000 - 2012 (Diary Data)</t>
  </si>
  <si>
    <t>Table A8-13A
Advertising Mail By Sender Type
Pieces in Millions
Years 2000 - 2012 (Diary Data)</t>
  </si>
  <si>
    <t>Sender Type</t>
  </si>
  <si>
    <t>Table A8-13A2
Advertising ONLY (no secondary) Mail By Sender Type
Pieces in Millions
Years 2000 - 2012 (Diary Data)</t>
  </si>
  <si>
    <t>Table A8-14
Advertising Mail By Sender Type
Percent of Pieces
Years 2000 - 2012 (Diary Data)</t>
  </si>
  <si>
    <t>Table A8-15
Treatment Of Advertising Material By Household Income
Percent of Households
Years 2000 - 2012 (Recruitment Data)</t>
  </si>
  <si>
    <t>From Multiple 
Organizations</t>
  </si>
  <si>
    <t>First-Class Ads 
Share of Total Ads</t>
  </si>
  <si>
    <t>Medical 
and Other Professional</t>
  </si>
  <si>
    <t>Medical
 and Other Professional</t>
  </si>
  <si>
    <t>Auto Deduction
 from Bank</t>
  </si>
  <si>
    <t>Auto Deduction 
from Bank</t>
  </si>
  <si>
    <t>Auto Deduction 
from Bank Account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</si>
</sst>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.0%"/>
    <numFmt numFmtId="169" formatCode="0.0%"/>
    <numFmt numFmtId="170" formatCode="#,##0.0"/>
    <numFmt numFmtId="171" formatCode="0,##0.0"/>
    <numFmt numFmtId="172" formatCode="#.0"/>
    <numFmt numFmtId="173" formatCode="#0"/>
    <numFmt numFmtId="174" formatCode="0.0"/>
    <numFmt numFmtId="175" formatCode="[$-409]dddd\,\ mmmm\ dd\,\ yyyy"/>
    <numFmt numFmtId="176" formatCode="0.00000"/>
    <numFmt numFmtId="177" formatCode="0.0000"/>
    <numFmt numFmtId="178" formatCode="0.000"/>
    <numFmt numFmtId="179" formatCode="###0"/>
    <numFmt numFmtId="180" formatCode="###0.00"/>
    <numFmt numFmtId="181" formatCode="####.00"/>
    <numFmt numFmtId="182" formatCode="###0.0%"/>
    <numFmt numFmtId="183" formatCode="####.0%"/>
    <numFmt numFmtId="184" formatCode="####"/>
    <numFmt numFmtId="185" formatCode="###0.0"/>
    <numFmt numFmtId="186" formatCode="####.0"/>
  </numFmts>
  <fonts count="48">
    <font>
      <sz val="10"/>
      <name val="Arial"/>
      <family val="0"/>
    </font>
    <font>
      <sz val="8"/>
      <name val="Arial"/>
      <family val="2"/>
    </font>
    <font>
      <sz val="10"/>
      <name val="Futura Lt BT"/>
      <family val="2"/>
    </font>
    <font>
      <sz val="10"/>
      <name val="Wingdings"/>
      <family val="0"/>
    </font>
    <font>
      <b/>
      <u val="single"/>
      <sz val="10"/>
      <name val="Futura Md BT"/>
      <family val="2"/>
    </font>
    <font>
      <b/>
      <sz val="10"/>
      <name val="Futura Lt BT"/>
      <family val="2"/>
    </font>
    <font>
      <b/>
      <sz val="10"/>
      <name val="Futura Md BT"/>
      <family val="2"/>
    </font>
    <font>
      <i/>
      <sz val="8"/>
      <color indexed="8"/>
      <name val="Futura Md BT"/>
      <family val="2"/>
    </font>
    <font>
      <b/>
      <sz val="10"/>
      <name val="Wingdings"/>
      <family val="0"/>
    </font>
    <font>
      <sz val="10"/>
      <name val="Futura Md BT"/>
      <family val="2"/>
    </font>
    <font>
      <vertAlign val="superscript"/>
      <sz val="10"/>
      <name val="Futura Lt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ck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 quotePrefix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 indent="1"/>
    </xf>
    <xf numFmtId="0" fontId="9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left" vertical="center" indent="2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4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9" xfId="69" applyFont="1" applyBorder="1" applyAlignment="1">
      <alignment horizontal="center"/>
      <protection/>
    </xf>
    <xf numFmtId="0" fontId="13" fillId="0" borderId="20" xfId="69" applyFont="1" applyBorder="1" applyAlignment="1">
      <alignment horizontal="center"/>
      <protection/>
    </xf>
    <xf numFmtId="0" fontId="13" fillId="0" borderId="21" xfId="69" applyFont="1" applyBorder="1" applyAlignment="1">
      <alignment horizontal="center"/>
      <protection/>
    </xf>
    <xf numFmtId="0" fontId="13" fillId="0" borderId="22" xfId="69" applyFont="1" applyBorder="1" applyAlignment="1">
      <alignment horizontal="center" wrapText="1"/>
      <protection/>
    </xf>
    <xf numFmtId="0" fontId="13" fillId="0" borderId="23" xfId="69" applyFont="1" applyBorder="1" applyAlignment="1">
      <alignment horizontal="center" wrapText="1"/>
      <protection/>
    </xf>
    <xf numFmtId="0" fontId="13" fillId="0" borderId="24" xfId="69" applyFont="1" applyBorder="1" applyAlignment="1">
      <alignment horizontal="left" vertical="top" wrapText="1"/>
      <protection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4" xfId="0" applyFont="1" applyBorder="1" applyAlignment="1">
      <alignment horizontal="left" vertical="top" wrapText="1"/>
    </xf>
    <xf numFmtId="179" fontId="13" fillId="0" borderId="29" xfId="0" applyNumberFormat="1" applyFont="1" applyBorder="1" applyAlignment="1">
      <alignment horizontal="right" vertical="top"/>
    </xf>
    <xf numFmtId="179" fontId="13" fillId="0" borderId="30" xfId="0" applyNumberFormat="1" applyFont="1" applyBorder="1" applyAlignment="1">
      <alignment horizontal="right" vertical="top"/>
    </xf>
    <xf numFmtId="0" fontId="13" fillId="0" borderId="31" xfId="0" applyFont="1" applyBorder="1" applyAlignment="1">
      <alignment horizontal="left" vertical="top" wrapText="1"/>
    </xf>
    <xf numFmtId="179" fontId="13" fillId="0" borderId="32" xfId="0" applyNumberFormat="1" applyFont="1" applyBorder="1" applyAlignment="1">
      <alignment horizontal="right" vertical="top"/>
    </xf>
    <xf numFmtId="179" fontId="13" fillId="0" borderId="33" xfId="0" applyNumberFormat="1" applyFont="1" applyBorder="1" applyAlignment="1">
      <alignment horizontal="right" vertical="top"/>
    </xf>
    <xf numFmtId="179" fontId="13" fillId="0" borderId="34" xfId="0" applyNumberFormat="1" applyFont="1" applyBorder="1" applyAlignment="1">
      <alignment horizontal="right" vertical="top"/>
    </xf>
    <xf numFmtId="179" fontId="13" fillId="0" borderId="35" xfId="0" applyNumberFormat="1" applyFont="1" applyBorder="1" applyAlignment="1">
      <alignment horizontal="right" vertical="top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0" xfId="60">
      <alignment/>
      <protection/>
    </xf>
    <xf numFmtId="0" fontId="13" fillId="0" borderId="19" xfId="62" applyFont="1" applyBorder="1" applyAlignment="1">
      <alignment horizontal="center"/>
      <protection/>
    </xf>
    <xf numFmtId="0" fontId="13" fillId="0" borderId="20" xfId="62" applyFont="1" applyBorder="1" applyAlignment="1">
      <alignment horizontal="center"/>
      <protection/>
    </xf>
    <xf numFmtId="0" fontId="13" fillId="0" borderId="21" xfId="62" applyFont="1" applyBorder="1" applyAlignment="1">
      <alignment horizontal="center"/>
      <protection/>
    </xf>
    <xf numFmtId="0" fontId="0" fillId="0" borderId="0" xfId="62">
      <alignment/>
      <protection/>
    </xf>
    <xf numFmtId="0" fontId="13" fillId="0" borderId="22" xfId="62" applyFont="1" applyBorder="1" applyAlignment="1">
      <alignment horizontal="center" wrapText="1"/>
      <protection/>
    </xf>
    <xf numFmtId="0" fontId="13" fillId="0" borderId="23" xfId="62" applyFont="1" applyBorder="1" applyAlignment="1">
      <alignment horizontal="center" wrapText="1"/>
      <protection/>
    </xf>
    <xf numFmtId="0" fontId="13" fillId="0" borderId="28" xfId="62" applyFont="1" applyBorder="1" applyAlignment="1">
      <alignment horizontal="center" wrapText="1"/>
      <protection/>
    </xf>
    <xf numFmtId="0" fontId="13" fillId="0" borderId="36" xfId="62" applyFont="1" applyBorder="1" applyAlignment="1">
      <alignment horizontal="left" vertical="top" wrapText="1"/>
      <protection/>
    </xf>
    <xf numFmtId="179" fontId="13" fillId="0" borderId="29" xfId="62" applyNumberFormat="1" applyFont="1" applyBorder="1" applyAlignment="1">
      <alignment horizontal="right" vertical="top"/>
      <protection/>
    </xf>
    <xf numFmtId="179" fontId="13" fillId="0" borderId="30" xfId="62" applyNumberFormat="1" applyFont="1" applyBorder="1" applyAlignment="1">
      <alignment horizontal="right" vertical="top"/>
      <protection/>
    </xf>
    <xf numFmtId="179" fontId="13" fillId="0" borderId="37" xfId="62" applyNumberFormat="1" applyFont="1" applyBorder="1" applyAlignment="1">
      <alignment horizontal="right" vertical="top"/>
      <protection/>
    </xf>
    <xf numFmtId="0" fontId="13" fillId="0" borderId="38" xfId="62" applyFont="1" applyBorder="1" applyAlignment="1">
      <alignment horizontal="left" vertical="top" wrapText="1"/>
      <protection/>
    </xf>
    <xf numFmtId="179" fontId="13" fillId="0" borderId="32" xfId="62" applyNumberFormat="1" applyFont="1" applyBorder="1" applyAlignment="1">
      <alignment horizontal="right" vertical="top"/>
      <protection/>
    </xf>
    <xf numFmtId="179" fontId="13" fillId="0" borderId="33" xfId="62" applyNumberFormat="1" applyFont="1" applyBorder="1" applyAlignment="1">
      <alignment horizontal="right" vertical="top"/>
      <protection/>
    </xf>
    <xf numFmtId="179" fontId="13" fillId="0" borderId="39" xfId="62" applyNumberFormat="1" applyFont="1" applyBorder="1" applyAlignment="1">
      <alignment horizontal="right" vertical="top"/>
      <protection/>
    </xf>
    <xf numFmtId="0" fontId="13" fillId="0" borderId="40" xfId="62" applyFont="1" applyBorder="1" applyAlignment="1">
      <alignment horizontal="left" vertical="top" wrapText="1"/>
      <protection/>
    </xf>
    <xf numFmtId="179" fontId="13" fillId="0" borderId="34" xfId="62" applyNumberFormat="1" applyFont="1" applyBorder="1" applyAlignment="1">
      <alignment horizontal="right" vertical="top"/>
      <protection/>
    </xf>
    <xf numFmtId="179" fontId="13" fillId="0" borderId="35" xfId="62" applyNumberFormat="1" applyFont="1" applyBorder="1" applyAlignment="1">
      <alignment horizontal="right" vertical="top"/>
      <protection/>
    </xf>
    <xf numFmtId="179" fontId="13" fillId="0" borderId="41" xfId="62" applyNumberFormat="1" applyFont="1" applyBorder="1" applyAlignment="1">
      <alignment horizontal="right" vertical="top"/>
      <protection/>
    </xf>
    <xf numFmtId="0" fontId="13" fillId="0" borderId="24" xfId="69" applyFont="1" applyBorder="1" applyAlignment="1">
      <alignment horizontal="left" wrapText="1"/>
      <protection/>
    </xf>
    <xf numFmtId="0" fontId="13" fillId="0" borderId="42" xfId="69" applyFont="1" applyBorder="1" applyAlignment="1">
      <alignment horizontal="left" wrapText="1"/>
      <protection/>
    </xf>
    <xf numFmtId="9" fontId="2" fillId="0" borderId="1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9" fontId="2" fillId="0" borderId="1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43" xfId="0" applyFont="1" applyBorder="1" applyAlignment="1">
      <alignment/>
    </xf>
    <xf numFmtId="1" fontId="2" fillId="0" borderId="33" xfId="0" applyNumberFormat="1" applyFont="1" applyBorder="1" applyAlignment="1">
      <alignment/>
    </xf>
    <xf numFmtId="0" fontId="13" fillId="0" borderId="0" xfId="69" applyFont="1" applyBorder="1" applyAlignment="1">
      <alignment horizontal="center"/>
      <protection/>
    </xf>
    <xf numFmtId="0" fontId="13" fillId="0" borderId="0" xfId="69" applyFont="1" applyBorder="1" applyAlignment="1">
      <alignment horizontal="center" wrapText="1"/>
      <protection/>
    </xf>
    <xf numFmtId="179" fontId="13" fillId="0" borderId="0" xfId="58" applyNumberFormat="1" applyFont="1" applyBorder="1" applyAlignment="1">
      <alignment horizontal="right" vertical="top"/>
      <protection/>
    </xf>
    <xf numFmtId="0" fontId="13" fillId="0" borderId="44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179" fontId="13" fillId="0" borderId="37" xfId="64" applyNumberFormat="1" applyFont="1" applyBorder="1" applyAlignment="1">
      <alignment horizontal="right" vertical="top"/>
      <protection/>
    </xf>
    <xf numFmtId="179" fontId="13" fillId="0" borderId="39" xfId="64" applyNumberFormat="1" applyFont="1" applyBorder="1" applyAlignment="1">
      <alignment horizontal="right" vertical="top"/>
      <protection/>
    </xf>
    <xf numFmtId="179" fontId="13" fillId="0" borderId="41" xfId="64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65">
      <alignment/>
      <protection/>
    </xf>
    <xf numFmtId="0" fontId="13" fillId="0" borderId="25" xfId="65" applyFont="1" applyBorder="1" applyAlignment="1">
      <alignment horizontal="center"/>
      <protection/>
    </xf>
    <xf numFmtId="0" fontId="13" fillId="0" borderId="26" xfId="65" applyFont="1" applyBorder="1" applyAlignment="1">
      <alignment horizontal="center"/>
      <protection/>
    </xf>
    <xf numFmtId="0" fontId="13" fillId="0" borderId="27" xfId="65" applyFont="1" applyBorder="1" applyAlignment="1">
      <alignment horizontal="center"/>
      <protection/>
    </xf>
    <xf numFmtId="0" fontId="13" fillId="0" borderId="22" xfId="65" applyFont="1" applyBorder="1" applyAlignment="1">
      <alignment horizontal="center" wrapText="1"/>
      <protection/>
    </xf>
    <xf numFmtId="0" fontId="13" fillId="0" borderId="23" xfId="65" applyFont="1" applyBorder="1" applyAlignment="1">
      <alignment horizontal="center" wrapText="1"/>
      <protection/>
    </xf>
    <xf numFmtId="0" fontId="13" fillId="0" borderId="28" xfId="65" applyFont="1" applyBorder="1" applyAlignment="1">
      <alignment horizontal="center" wrapText="1"/>
      <protection/>
    </xf>
    <xf numFmtId="0" fontId="13" fillId="0" borderId="24" xfId="65" applyFont="1" applyBorder="1" applyAlignment="1">
      <alignment horizontal="left" vertical="top" wrapText="1"/>
      <protection/>
    </xf>
    <xf numFmtId="0" fontId="13" fillId="0" borderId="31" xfId="65" applyFont="1" applyBorder="1" applyAlignment="1">
      <alignment horizontal="left" vertical="top" wrapText="1"/>
      <protection/>
    </xf>
    <xf numFmtId="0" fontId="13" fillId="0" borderId="42" xfId="65" applyFont="1" applyBorder="1" applyAlignment="1">
      <alignment horizontal="left" vertical="top" wrapText="1"/>
      <protection/>
    </xf>
    <xf numFmtId="180" fontId="13" fillId="0" borderId="29" xfId="65" applyNumberFormat="1" applyFont="1" applyBorder="1" applyAlignment="1">
      <alignment horizontal="right" vertical="top"/>
      <protection/>
    </xf>
    <xf numFmtId="180" fontId="13" fillId="0" borderId="30" xfId="65" applyNumberFormat="1" applyFont="1" applyBorder="1" applyAlignment="1">
      <alignment horizontal="right" vertical="top"/>
      <protection/>
    </xf>
    <xf numFmtId="180" fontId="13" fillId="0" borderId="37" xfId="65" applyNumberFormat="1" applyFont="1" applyBorder="1" applyAlignment="1">
      <alignment horizontal="right" vertical="top"/>
      <protection/>
    </xf>
    <xf numFmtId="180" fontId="13" fillId="0" borderId="32" xfId="65" applyNumberFormat="1" applyFont="1" applyBorder="1" applyAlignment="1">
      <alignment horizontal="right" vertical="top"/>
      <protection/>
    </xf>
    <xf numFmtId="180" fontId="13" fillId="0" borderId="33" xfId="65" applyNumberFormat="1" applyFont="1" applyBorder="1" applyAlignment="1">
      <alignment horizontal="right" vertical="top"/>
      <protection/>
    </xf>
    <xf numFmtId="180" fontId="13" fillId="0" borderId="39" xfId="65" applyNumberFormat="1" applyFont="1" applyBorder="1" applyAlignment="1">
      <alignment horizontal="right" vertical="top"/>
      <protection/>
    </xf>
    <xf numFmtId="180" fontId="13" fillId="0" borderId="34" xfId="65" applyNumberFormat="1" applyFont="1" applyBorder="1" applyAlignment="1">
      <alignment horizontal="right" vertical="top"/>
      <protection/>
    </xf>
    <xf numFmtId="180" fontId="13" fillId="0" borderId="35" xfId="65" applyNumberFormat="1" applyFont="1" applyBorder="1" applyAlignment="1">
      <alignment horizontal="right" vertical="top"/>
      <protection/>
    </xf>
    <xf numFmtId="180" fontId="13" fillId="0" borderId="41" xfId="65" applyNumberFormat="1" applyFont="1" applyBorder="1" applyAlignment="1">
      <alignment horizontal="right" vertical="top"/>
      <protection/>
    </xf>
    <xf numFmtId="174" fontId="2" fillId="0" borderId="13" xfId="0" applyNumberFormat="1" applyFont="1" applyBorder="1" applyAlignment="1">
      <alignment horizontal="center" vertical="center"/>
    </xf>
    <xf numFmtId="0" fontId="0" fillId="0" borderId="0" xfId="66">
      <alignment/>
      <protection/>
    </xf>
    <xf numFmtId="0" fontId="13" fillId="0" borderId="25" xfId="66" applyFont="1" applyBorder="1" applyAlignment="1">
      <alignment horizontal="center"/>
      <protection/>
    </xf>
    <xf numFmtId="0" fontId="13" fillId="0" borderId="26" xfId="66" applyFont="1" applyBorder="1" applyAlignment="1">
      <alignment horizontal="center"/>
      <protection/>
    </xf>
    <xf numFmtId="0" fontId="13" fillId="0" borderId="27" xfId="66" applyFont="1" applyBorder="1" applyAlignment="1">
      <alignment horizontal="center"/>
      <protection/>
    </xf>
    <xf numFmtId="0" fontId="13" fillId="0" borderId="22" xfId="66" applyFont="1" applyBorder="1" applyAlignment="1">
      <alignment horizontal="center" wrapText="1"/>
      <protection/>
    </xf>
    <xf numFmtId="0" fontId="13" fillId="0" borderId="23" xfId="66" applyFont="1" applyBorder="1" applyAlignment="1">
      <alignment horizontal="center" wrapText="1"/>
      <protection/>
    </xf>
    <xf numFmtId="0" fontId="13" fillId="0" borderId="28" xfId="66" applyFont="1" applyBorder="1" applyAlignment="1">
      <alignment horizontal="center" wrapText="1"/>
      <protection/>
    </xf>
    <xf numFmtId="0" fontId="13" fillId="0" borderId="24" xfId="66" applyFont="1" applyBorder="1" applyAlignment="1">
      <alignment horizontal="left" vertical="top" wrapText="1"/>
      <protection/>
    </xf>
    <xf numFmtId="179" fontId="13" fillId="0" borderId="29" xfId="66" applyNumberFormat="1" applyFont="1" applyBorder="1" applyAlignment="1">
      <alignment horizontal="right" vertical="top"/>
      <protection/>
    </xf>
    <xf numFmtId="179" fontId="13" fillId="0" borderId="30" xfId="66" applyNumberFormat="1" applyFont="1" applyBorder="1" applyAlignment="1">
      <alignment horizontal="right" vertical="top"/>
      <protection/>
    </xf>
    <xf numFmtId="179" fontId="13" fillId="0" borderId="37" xfId="66" applyNumberFormat="1" applyFont="1" applyBorder="1" applyAlignment="1">
      <alignment horizontal="right" vertical="top"/>
      <protection/>
    </xf>
    <xf numFmtId="0" fontId="13" fillId="0" borderId="31" xfId="66" applyFont="1" applyBorder="1" applyAlignment="1">
      <alignment horizontal="left" vertical="top" wrapText="1"/>
      <protection/>
    </xf>
    <xf numFmtId="179" fontId="13" fillId="0" borderId="32" xfId="66" applyNumberFormat="1" applyFont="1" applyBorder="1" applyAlignment="1">
      <alignment horizontal="right" vertical="top"/>
      <protection/>
    </xf>
    <xf numFmtId="179" fontId="13" fillId="0" borderId="33" xfId="66" applyNumberFormat="1" applyFont="1" applyBorder="1" applyAlignment="1">
      <alignment horizontal="right" vertical="top"/>
      <protection/>
    </xf>
    <xf numFmtId="179" fontId="13" fillId="0" borderId="39" xfId="66" applyNumberFormat="1" applyFont="1" applyBorder="1" applyAlignment="1">
      <alignment horizontal="right" vertical="top"/>
      <protection/>
    </xf>
    <xf numFmtId="0" fontId="13" fillId="0" borderId="32" xfId="66" applyFont="1" applyBorder="1" applyAlignment="1">
      <alignment horizontal="right" vertical="top"/>
      <protection/>
    </xf>
    <xf numFmtId="0" fontId="13" fillId="0" borderId="33" xfId="66" applyFont="1" applyBorder="1" applyAlignment="1">
      <alignment horizontal="right" vertical="top"/>
      <protection/>
    </xf>
    <xf numFmtId="0" fontId="13" fillId="0" borderId="42" xfId="66" applyFont="1" applyBorder="1" applyAlignment="1">
      <alignment horizontal="left" vertical="top" wrapText="1"/>
      <protection/>
    </xf>
    <xf numFmtId="0" fontId="13" fillId="0" borderId="34" xfId="66" applyFont="1" applyBorder="1" applyAlignment="1">
      <alignment horizontal="right" vertical="top"/>
      <protection/>
    </xf>
    <xf numFmtId="0" fontId="13" fillId="0" borderId="35" xfId="66" applyFont="1" applyBorder="1" applyAlignment="1">
      <alignment horizontal="right" vertical="top"/>
      <protection/>
    </xf>
    <xf numFmtId="179" fontId="13" fillId="0" borderId="41" xfId="66" applyNumberFormat="1" applyFont="1" applyBorder="1" applyAlignment="1">
      <alignment horizontal="right" vertical="top"/>
      <protection/>
    </xf>
    <xf numFmtId="0" fontId="2" fillId="0" borderId="46" xfId="0" applyFont="1" applyBorder="1" applyAlignment="1">
      <alignment/>
    </xf>
    <xf numFmtId="179" fontId="2" fillId="0" borderId="47" xfId="0" applyNumberFormat="1" applyFont="1" applyBorder="1" applyAlignment="1">
      <alignment/>
    </xf>
    <xf numFmtId="179" fontId="2" fillId="0" borderId="48" xfId="0" applyNumberFormat="1" applyFont="1" applyBorder="1" applyAlignment="1">
      <alignment/>
    </xf>
    <xf numFmtId="0" fontId="0" fillId="0" borderId="0" xfId="67">
      <alignment/>
      <protection/>
    </xf>
    <xf numFmtId="0" fontId="13" fillId="0" borderId="25" xfId="67" applyFont="1" applyBorder="1" applyAlignment="1">
      <alignment horizontal="center"/>
      <protection/>
    </xf>
    <xf numFmtId="0" fontId="13" fillId="0" borderId="26" xfId="67" applyFont="1" applyBorder="1" applyAlignment="1">
      <alignment horizontal="center"/>
      <protection/>
    </xf>
    <xf numFmtId="0" fontId="13" fillId="0" borderId="27" xfId="67" applyFont="1" applyBorder="1" applyAlignment="1">
      <alignment horizontal="center"/>
      <protection/>
    </xf>
    <xf numFmtId="0" fontId="13" fillId="0" borderId="22" xfId="67" applyFont="1" applyBorder="1" applyAlignment="1">
      <alignment horizontal="center" wrapText="1"/>
      <protection/>
    </xf>
    <xf numFmtId="0" fontId="13" fillId="0" borderId="23" xfId="67" applyFont="1" applyBorder="1" applyAlignment="1">
      <alignment horizontal="center" wrapText="1"/>
      <protection/>
    </xf>
    <xf numFmtId="0" fontId="13" fillId="0" borderId="28" xfId="67" applyFont="1" applyBorder="1" applyAlignment="1">
      <alignment horizontal="center" wrapText="1"/>
      <protection/>
    </xf>
    <xf numFmtId="0" fontId="13" fillId="0" borderId="24" xfId="67" applyFont="1" applyBorder="1" applyAlignment="1">
      <alignment horizontal="left" vertical="top" wrapText="1"/>
      <protection/>
    </xf>
    <xf numFmtId="0" fontId="13" fillId="0" borderId="31" xfId="67" applyFont="1" applyBorder="1" applyAlignment="1">
      <alignment horizontal="left" vertical="top" wrapText="1"/>
      <protection/>
    </xf>
    <xf numFmtId="0" fontId="13" fillId="0" borderId="42" xfId="67" applyFont="1" applyBorder="1" applyAlignment="1">
      <alignment horizontal="left" vertical="top" wrapText="1"/>
      <protection/>
    </xf>
    <xf numFmtId="181" fontId="13" fillId="0" borderId="29" xfId="67" applyNumberFormat="1" applyFont="1" applyBorder="1" applyAlignment="1">
      <alignment horizontal="right" vertical="top"/>
      <protection/>
    </xf>
    <xf numFmtId="181" fontId="13" fillId="0" borderId="30" xfId="67" applyNumberFormat="1" applyFont="1" applyBorder="1" applyAlignment="1">
      <alignment horizontal="right" vertical="top"/>
      <protection/>
    </xf>
    <xf numFmtId="181" fontId="13" fillId="0" borderId="37" xfId="67" applyNumberFormat="1" applyFont="1" applyBorder="1" applyAlignment="1">
      <alignment horizontal="right" vertical="top"/>
      <protection/>
    </xf>
    <xf numFmtId="181" fontId="13" fillId="0" borderId="32" xfId="67" applyNumberFormat="1" applyFont="1" applyBorder="1" applyAlignment="1">
      <alignment horizontal="right" vertical="top"/>
      <protection/>
    </xf>
    <xf numFmtId="181" fontId="13" fillId="0" borderId="33" xfId="67" applyNumberFormat="1" applyFont="1" applyBorder="1" applyAlignment="1">
      <alignment horizontal="right" vertical="top"/>
      <protection/>
    </xf>
    <xf numFmtId="181" fontId="13" fillId="0" borderId="39" xfId="67" applyNumberFormat="1" applyFont="1" applyBorder="1" applyAlignment="1">
      <alignment horizontal="right" vertical="top"/>
      <protection/>
    </xf>
    <xf numFmtId="181" fontId="13" fillId="0" borderId="34" xfId="67" applyNumberFormat="1" applyFont="1" applyBorder="1" applyAlignment="1">
      <alignment horizontal="right" vertical="top"/>
      <protection/>
    </xf>
    <xf numFmtId="181" fontId="13" fillId="0" borderId="35" xfId="67" applyNumberFormat="1" applyFont="1" applyBorder="1" applyAlignment="1">
      <alignment horizontal="right" vertical="top"/>
      <protection/>
    </xf>
    <xf numFmtId="181" fontId="13" fillId="0" borderId="41" xfId="67" applyNumberFormat="1" applyFont="1" applyBorder="1" applyAlignment="1">
      <alignment horizontal="right" vertical="top"/>
      <protection/>
    </xf>
    <xf numFmtId="0" fontId="13" fillId="0" borderId="19" xfId="68" applyFont="1" applyBorder="1" applyAlignment="1">
      <alignment horizontal="center"/>
      <protection/>
    </xf>
    <xf numFmtId="0" fontId="13" fillId="0" borderId="20" xfId="68" applyFont="1" applyBorder="1" applyAlignment="1">
      <alignment horizontal="center"/>
      <protection/>
    </xf>
    <xf numFmtId="0" fontId="13" fillId="0" borderId="21" xfId="68" applyFont="1" applyBorder="1" applyAlignment="1">
      <alignment horizontal="center"/>
      <protection/>
    </xf>
    <xf numFmtId="0" fontId="0" fillId="0" borderId="0" xfId="68">
      <alignment/>
      <protection/>
    </xf>
    <xf numFmtId="0" fontId="13" fillId="0" borderId="25" xfId="68" applyFont="1" applyBorder="1" applyAlignment="1">
      <alignment horizontal="center"/>
      <protection/>
    </xf>
    <xf numFmtId="0" fontId="13" fillId="0" borderId="26" xfId="68" applyFont="1" applyBorder="1" applyAlignment="1">
      <alignment horizontal="center"/>
      <protection/>
    </xf>
    <xf numFmtId="0" fontId="13" fillId="0" borderId="27" xfId="68" applyFont="1" applyBorder="1" applyAlignment="1">
      <alignment horizontal="center"/>
      <protection/>
    </xf>
    <xf numFmtId="0" fontId="13" fillId="0" borderId="22" xfId="68" applyFont="1" applyBorder="1" applyAlignment="1">
      <alignment horizontal="center" wrapText="1"/>
      <protection/>
    </xf>
    <xf numFmtId="0" fontId="13" fillId="0" borderId="23" xfId="68" applyFont="1" applyBorder="1" applyAlignment="1">
      <alignment horizontal="center" wrapText="1"/>
      <protection/>
    </xf>
    <xf numFmtId="0" fontId="13" fillId="0" borderId="28" xfId="68" applyFont="1" applyBorder="1" applyAlignment="1">
      <alignment horizontal="center" wrapText="1"/>
      <protection/>
    </xf>
    <xf numFmtId="0" fontId="13" fillId="0" borderId="24" xfId="68" applyFont="1" applyBorder="1" applyAlignment="1">
      <alignment horizontal="left" vertical="top" wrapText="1"/>
      <protection/>
    </xf>
    <xf numFmtId="179" fontId="13" fillId="0" borderId="29" xfId="68" applyNumberFormat="1" applyFont="1" applyBorder="1" applyAlignment="1">
      <alignment horizontal="right" vertical="top"/>
      <protection/>
    </xf>
    <xf numFmtId="179" fontId="13" fillId="0" borderId="30" xfId="68" applyNumberFormat="1" applyFont="1" applyBorder="1" applyAlignment="1">
      <alignment horizontal="right" vertical="top"/>
      <protection/>
    </xf>
    <xf numFmtId="179" fontId="13" fillId="0" borderId="37" xfId="68" applyNumberFormat="1" applyFont="1" applyBorder="1" applyAlignment="1">
      <alignment horizontal="right" vertical="top"/>
      <protection/>
    </xf>
    <xf numFmtId="0" fontId="13" fillId="0" borderId="31" xfId="68" applyFont="1" applyBorder="1" applyAlignment="1">
      <alignment horizontal="left" vertical="top" wrapText="1"/>
      <protection/>
    </xf>
    <xf numFmtId="179" fontId="13" fillId="0" borderId="32" xfId="68" applyNumberFormat="1" applyFont="1" applyBorder="1" applyAlignment="1">
      <alignment horizontal="right" vertical="top"/>
      <protection/>
    </xf>
    <xf numFmtId="179" fontId="13" fillId="0" borderId="33" xfId="68" applyNumberFormat="1" applyFont="1" applyBorder="1" applyAlignment="1">
      <alignment horizontal="right" vertical="top"/>
      <protection/>
    </xf>
    <xf numFmtId="179" fontId="13" fillId="0" borderId="39" xfId="68" applyNumberFormat="1" applyFont="1" applyBorder="1" applyAlignment="1">
      <alignment horizontal="right" vertical="top"/>
      <protection/>
    </xf>
    <xf numFmtId="0" fontId="13" fillId="0" borderId="42" xfId="68" applyFont="1" applyBorder="1" applyAlignment="1">
      <alignment horizontal="left" vertical="top" wrapText="1"/>
      <protection/>
    </xf>
    <xf numFmtId="179" fontId="13" fillId="0" borderId="34" xfId="68" applyNumberFormat="1" applyFont="1" applyBorder="1" applyAlignment="1">
      <alignment horizontal="right" vertical="top"/>
      <protection/>
    </xf>
    <xf numFmtId="179" fontId="13" fillId="0" borderId="35" xfId="68" applyNumberFormat="1" applyFont="1" applyBorder="1" applyAlignment="1">
      <alignment horizontal="right" vertical="top"/>
      <protection/>
    </xf>
    <xf numFmtId="179" fontId="13" fillId="0" borderId="41" xfId="68" applyNumberFormat="1" applyFont="1" applyBorder="1" applyAlignment="1">
      <alignment horizontal="right" vertical="top"/>
      <protection/>
    </xf>
    <xf numFmtId="0" fontId="13" fillId="0" borderId="19" xfId="59" applyFont="1" applyBorder="1" applyAlignment="1">
      <alignment horizontal="center"/>
      <protection/>
    </xf>
    <xf numFmtId="0" fontId="13" fillId="0" borderId="20" xfId="59" applyFont="1" applyBorder="1" applyAlignment="1">
      <alignment horizontal="center"/>
      <protection/>
    </xf>
    <xf numFmtId="0" fontId="13" fillId="0" borderId="21" xfId="59" applyFont="1" applyBorder="1" applyAlignment="1">
      <alignment horizontal="center"/>
      <protection/>
    </xf>
    <xf numFmtId="0" fontId="0" fillId="0" borderId="0" xfId="59">
      <alignment/>
      <protection/>
    </xf>
    <xf numFmtId="0" fontId="13" fillId="0" borderId="22" xfId="59" applyFont="1" applyBorder="1" applyAlignment="1">
      <alignment horizontal="center" wrapText="1"/>
      <protection/>
    </xf>
    <xf numFmtId="0" fontId="13" fillId="0" borderId="23" xfId="59" applyFont="1" applyBorder="1" applyAlignment="1">
      <alignment horizontal="center" wrapText="1"/>
      <protection/>
    </xf>
    <xf numFmtId="0" fontId="13" fillId="0" borderId="28" xfId="59" applyFont="1" applyBorder="1" applyAlignment="1">
      <alignment horizontal="center" wrapText="1"/>
      <protection/>
    </xf>
    <xf numFmtId="182" fontId="13" fillId="0" borderId="29" xfId="59" applyNumberFormat="1" applyFont="1" applyBorder="1" applyAlignment="1">
      <alignment horizontal="right" vertical="top"/>
      <protection/>
    </xf>
    <xf numFmtId="182" fontId="13" fillId="0" borderId="30" xfId="59" applyNumberFormat="1" applyFont="1" applyBorder="1" applyAlignment="1">
      <alignment horizontal="right" vertical="top"/>
      <protection/>
    </xf>
    <xf numFmtId="182" fontId="13" fillId="0" borderId="37" xfId="59" applyNumberFormat="1" applyFont="1" applyBorder="1" applyAlignment="1">
      <alignment horizontal="right" vertical="top"/>
      <protection/>
    </xf>
    <xf numFmtId="0" fontId="13" fillId="0" borderId="31" xfId="59" applyFont="1" applyBorder="1" applyAlignment="1">
      <alignment horizontal="left" vertical="top"/>
      <protection/>
    </xf>
    <xf numFmtId="182" fontId="13" fillId="0" borderId="32" xfId="59" applyNumberFormat="1" applyFont="1" applyBorder="1" applyAlignment="1">
      <alignment horizontal="right" vertical="top"/>
      <protection/>
    </xf>
    <xf numFmtId="182" fontId="13" fillId="0" borderId="33" xfId="59" applyNumberFormat="1" applyFont="1" applyBorder="1" applyAlignment="1">
      <alignment horizontal="right" vertical="top"/>
      <protection/>
    </xf>
    <xf numFmtId="182" fontId="13" fillId="0" borderId="39" xfId="59" applyNumberFormat="1" applyFont="1" applyBorder="1" applyAlignment="1">
      <alignment horizontal="right" vertical="top"/>
      <protection/>
    </xf>
    <xf numFmtId="183" fontId="13" fillId="0" borderId="33" xfId="59" applyNumberFormat="1" applyFont="1" applyBorder="1" applyAlignment="1">
      <alignment horizontal="right" vertical="top"/>
      <protection/>
    </xf>
    <xf numFmtId="0" fontId="13" fillId="0" borderId="42" xfId="59" applyFont="1" applyBorder="1" applyAlignment="1">
      <alignment horizontal="left" vertical="top"/>
      <protection/>
    </xf>
    <xf numFmtId="182" fontId="13" fillId="0" borderId="34" xfId="59" applyNumberFormat="1" applyFont="1" applyBorder="1" applyAlignment="1">
      <alignment horizontal="right" vertical="top"/>
      <protection/>
    </xf>
    <xf numFmtId="182" fontId="13" fillId="0" borderId="35" xfId="59" applyNumberFormat="1" applyFont="1" applyBorder="1" applyAlignment="1">
      <alignment horizontal="right" vertical="top"/>
      <protection/>
    </xf>
    <xf numFmtId="183" fontId="13" fillId="0" borderId="35" xfId="59" applyNumberFormat="1" applyFont="1" applyBorder="1" applyAlignment="1">
      <alignment horizontal="right" vertical="top"/>
      <protection/>
    </xf>
    <xf numFmtId="182" fontId="13" fillId="0" borderId="41" xfId="59" applyNumberFormat="1" applyFont="1" applyBorder="1" applyAlignment="1">
      <alignment horizontal="right" vertical="top"/>
      <protection/>
    </xf>
    <xf numFmtId="0" fontId="13" fillId="0" borderId="49" xfId="59" applyFont="1" applyBorder="1" applyAlignment="1">
      <alignment horizontal="center" wrapText="1"/>
      <protection/>
    </xf>
    <xf numFmtId="0" fontId="13" fillId="0" borderId="50" xfId="59" applyFont="1" applyBorder="1" applyAlignment="1">
      <alignment horizontal="center" wrapText="1"/>
      <protection/>
    </xf>
    <xf numFmtId="0" fontId="13" fillId="0" borderId="51" xfId="59" applyFont="1" applyBorder="1" applyAlignment="1">
      <alignment horizontal="center" wrapText="1"/>
      <protection/>
    </xf>
    <xf numFmtId="182" fontId="13" fillId="0" borderId="26" xfId="59" applyNumberFormat="1" applyFont="1" applyBorder="1" applyAlignment="1">
      <alignment horizontal="right" vertical="top"/>
      <protection/>
    </xf>
    <xf numFmtId="0" fontId="13" fillId="0" borderId="29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2" fillId="0" borderId="52" xfId="0" applyFont="1" applyBorder="1" applyAlignment="1">
      <alignment/>
    </xf>
    <xf numFmtId="0" fontId="13" fillId="0" borderId="53" xfId="59" applyFont="1" applyBorder="1" applyAlignment="1">
      <alignment horizontal="left" vertical="top" wrapText="1"/>
      <protection/>
    </xf>
    <xf numFmtId="179" fontId="13" fillId="0" borderId="54" xfId="59" applyNumberFormat="1" applyFont="1" applyBorder="1" applyAlignment="1">
      <alignment horizontal="right" vertical="top"/>
      <protection/>
    </xf>
    <xf numFmtId="179" fontId="13" fillId="0" borderId="55" xfId="59" applyNumberFormat="1" applyFont="1" applyBorder="1" applyAlignment="1">
      <alignment horizontal="right" vertical="top"/>
      <protection/>
    </xf>
    <xf numFmtId="179" fontId="13" fillId="0" borderId="56" xfId="59" applyNumberFormat="1" applyFont="1" applyBorder="1" applyAlignment="1">
      <alignment horizontal="right" vertical="top"/>
      <protection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36" xfId="0" applyFont="1" applyBorder="1" applyAlignment="1">
      <alignment horizontal="left" vertical="top" wrapText="1"/>
    </xf>
    <xf numFmtId="179" fontId="13" fillId="0" borderId="29" xfId="0" applyNumberFormat="1" applyFont="1" applyBorder="1" applyAlignment="1">
      <alignment horizontal="right" vertical="top"/>
    </xf>
    <xf numFmtId="179" fontId="13" fillId="0" borderId="30" xfId="0" applyNumberFormat="1" applyFont="1" applyBorder="1" applyAlignment="1">
      <alignment horizontal="right" vertical="top"/>
    </xf>
    <xf numFmtId="179" fontId="13" fillId="0" borderId="37" xfId="0" applyNumberFormat="1" applyFont="1" applyBorder="1" applyAlignment="1">
      <alignment horizontal="right" vertical="top"/>
    </xf>
    <xf numFmtId="0" fontId="13" fillId="0" borderId="38" xfId="0" applyFont="1" applyBorder="1" applyAlignment="1">
      <alignment horizontal="left" vertical="top" wrapText="1"/>
    </xf>
    <xf numFmtId="179" fontId="13" fillId="0" borderId="32" xfId="0" applyNumberFormat="1" applyFont="1" applyBorder="1" applyAlignment="1">
      <alignment horizontal="right" vertical="top"/>
    </xf>
    <xf numFmtId="179" fontId="13" fillId="0" borderId="33" xfId="0" applyNumberFormat="1" applyFont="1" applyBorder="1" applyAlignment="1">
      <alignment horizontal="right" vertical="top"/>
    </xf>
    <xf numFmtId="179" fontId="13" fillId="0" borderId="39" xfId="0" applyNumberFormat="1" applyFont="1" applyBorder="1" applyAlignment="1">
      <alignment horizontal="right" vertical="top"/>
    </xf>
    <xf numFmtId="0" fontId="13" fillId="0" borderId="40" xfId="0" applyFont="1" applyBorder="1" applyAlignment="1">
      <alignment horizontal="left" vertical="top" wrapText="1"/>
    </xf>
    <xf numFmtId="179" fontId="13" fillId="0" borderId="34" xfId="0" applyNumberFormat="1" applyFont="1" applyBorder="1" applyAlignment="1">
      <alignment horizontal="right" vertical="top"/>
    </xf>
    <xf numFmtId="179" fontId="13" fillId="0" borderId="35" xfId="0" applyNumberFormat="1" applyFont="1" applyBorder="1" applyAlignment="1">
      <alignment horizontal="right" vertical="top"/>
    </xf>
    <xf numFmtId="179" fontId="13" fillId="0" borderId="41" xfId="0" applyNumberFormat="1" applyFont="1" applyBorder="1" applyAlignment="1">
      <alignment horizontal="right" vertical="top"/>
    </xf>
    <xf numFmtId="0" fontId="13" fillId="0" borderId="25" xfId="60" applyFont="1" applyBorder="1" applyAlignment="1">
      <alignment horizontal="center"/>
      <protection/>
    </xf>
    <xf numFmtId="0" fontId="13" fillId="0" borderId="26" xfId="60" applyFont="1" applyBorder="1" applyAlignment="1">
      <alignment horizontal="center"/>
      <protection/>
    </xf>
    <xf numFmtId="0" fontId="13" fillId="0" borderId="27" xfId="60" applyFont="1" applyBorder="1" applyAlignment="1">
      <alignment horizontal="center"/>
      <protection/>
    </xf>
    <xf numFmtId="0" fontId="13" fillId="0" borderId="22" xfId="60" applyFont="1" applyBorder="1" applyAlignment="1">
      <alignment horizontal="center" wrapText="1"/>
      <protection/>
    </xf>
    <xf numFmtId="0" fontId="13" fillId="0" borderId="23" xfId="60" applyFont="1" applyBorder="1" applyAlignment="1">
      <alignment horizontal="center" wrapText="1"/>
      <protection/>
    </xf>
    <xf numFmtId="0" fontId="13" fillId="0" borderId="28" xfId="60" applyFont="1" applyBorder="1" applyAlignment="1">
      <alignment horizontal="center" wrapText="1"/>
      <protection/>
    </xf>
    <xf numFmtId="0" fontId="13" fillId="0" borderId="36" xfId="60" applyFont="1" applyBorder="1" applyAlignment="1">
      <alignment horizontal="left" vertical="top" wrapText="1"/>
      <protection/>
    </xf>
    <xf numFmtId="0" fontId="13" fillId="0" borderId="38" xfId="60" applyFont="1" applyBorder="1" applyAlignment="1">
      <alignment horizontal="left" vertical="top" wrapText="1"/>
      <protection/>
    </xf>
    <xf numFmtId="0" fontId="13" fillId="0" borderId="40" xfId="60" applyFont="1" applyBorder="1" applyAlignment="1">
      <alignment horizontal="left" vertical="top" wrapText="1"/>
      <protection/>
    </xf>
    <xf numFmtId="0" fontId="13" fillId="0" borderId="36" xfId="60" applyFont="1" applyBorder="1" applyAlignment="1">
      <alignment horizontal="center" wrapText="1"/>
      <protection/>
    </xf>
    <xf numFmtId="0" fontId="13" fillId="0" borderId="38" xfId="60" applyFont="1" applyBorder="1" applyAlignment="1">
      <alignment horizontal="center"/>
      <protection/>
    </xf>
    <xf numFmtId="0" fontId="13" fillId="0" borderId="40" xfId="60" applyFont="1" applyBorder="1" applyAlignment="1">
      <alignment horizontal="center" wrapText="1"/>
      <protection/>
    </xf>
    <xf numFmtId="179" fontId="13" fillId="0" borderId="36" xfId="60" applyNumberFormat="1" applyFont="1" applyBorder="1" applyAlignment="1">
      <alignment horizontal="right" vertical="top"/>
      <protection/>
    </xf>
    <xf numFmtId="179" fontId="13" fillId="0" borderId="0" xfId="60" applyNumberFormat="1" applyFont="1" applyBorder="1" applyAlignment="1">
      <alignment horizontal="right" vertical="top"/>
      <protection/>
    </xf>
    <xf numFmtId="0" fontId="13" fillId="0" borderId="53" xfId="60" applyFont="1" applyBorder="1" applyAlignment="1">
      <alignment horizontal="left" vertical="top" wrapText="1"/>
      <protection/>
    </xf>
    <xf numFmtId="180" fontId="13" fillId="0" borderId="54" xfId="60" applyNumberFormat="1" applyFont="1" applyBorder="1" applyAlignment="1">
      <alignment horizontal="right" vertical="top"/>
      <protection/>
    </xf>
    <xf numFmtId="180" fontId="13" fillId="0" borderId="55" xfId="60" applyNumberFormat="1" applyFont="1" applyBorder="1" applyAlignment="1">
      <alignment horizontal="right" vertical="top"/>
      <protection/>
    </xf>
    <xf numFmtId="180" fontId="13" fillId="0" borderId="56" xfId="60" applyNumberFormat="1" applyFont="1" applyBorder="1" applyAlignment="1">
      <alignment horizontal="right" vertical="top"/>
      <protection/>
    </xf>
    <xf numFmtId="0" fontId="13" fillId="0" borderId="19" xfId="61" applyFont="1" applyBorder="1" applyAlignment="1">
      <alignment horizontal="center"/>
      <protection/>
    </xf>
    <xf numFmtId="0" fontId="13" fillId="0" borderId="20" xfId="61" applyFont="1" applyBorder="1" applyAlignment="1">
      <alignment horizontal="center"/>
      <protection/>
    </xf>
    <xf numFmtId="0" fontId="13" fillId="0" borderId="21" xfId="61" applyFont="1" applyBorder="1" applyAlignment="1">
      <alignment horizontal="center"/>
      <protection/>
    </xf>
    <xf numFmtId="0" fontId="13" fillId="0" borderId="25" xfId="61" applyFont="1" applyBorder="1" applyAlignment="1">
      <alignment horizontal="center"/>
      <protection/>
    </xf>
    <xf numFmtId="0" fontId="13" fillId="0" borderId="26" xfId="61" applyFont="1" applyBorder="1" applyAlignment="1">
      <alignment horizontal="center"/>
      <protection/>
    </xf>
    <xf numFmtId="0" fontId="13" fillId="0" borderId="27" xfId="61" applyFont="1" applyBorder="1" applyAlignment="1">
      <alignment horizontal="center"/>
      <protection/>
    </xf>
    <xf numFmtId="0" fontId="13" fillId="0" borderId="22" xfId="61" applyFont="1" applyBorder="1" applyAlignment="1">
      <alignment horizontal="center" wrapText="1"/>
      <protection/>
    </xf>
    <xf numFmtId="0" fontId="13" fillId="0" borderId="23" xfId="61" applyFont="1" applyBorder="1" applyAlignment="1">
      <alignment horizontal="center" wrapText="1"/>
      <protection/>
    </xf>
    <xf numFmtId="0" fontId="13" fillId="0" borderId="28" xfId="61" applyFont="1" applyBorder="1" applyAlignment="1">
      <alignment horizontal="center" wrapText="1"/>
      <protection/>
    </xf>
    <xf numFmtId="0" fontId="13" fillId="0" borderId="36" xfId="61" applyFont="1" applyBorder="1" applyAlignment="1">
      <alignment horizontal="left" vertical="top" wrapText="1"/>
      <protection/>
    </xf>
    <xf numFmtId="179" fontId="13" fillId="0" borderId="29" xfId="61" applyNumberFormat="1" applyFont="1" applyBorder="1" applyAlignment="1">
      <alignment horizontal="right" vertical="top"/>
      <protection/>
    </xf>
    <xf numFmtId="179" fontId="13" fillId="0" borderId="30" xfId="61" applyNumberFormat="1" applyFont="1" applyBorder="1" applyAlignment="1">
      <alignment horizontal="right" vertical="top"/>
      <protection/>
    </xf>
    <xf numFmtId="179" fontId="13" fillId="0" borderId="37" xfId="61" applyNumberFormat="1" applyFont="1" applyBorder="1" applyAlignment="1">
      <alignment horizontal="right" vertical="top"/>
      <protection/>
    </xf>
    <xf numFmtId="0" fontId="13" fillId="0" borderId="38" xfId="61" applyFont="1" applyBorder="1" applyAlignment="1">
      <alignment horizontal="left" vertical="top" wrapText="1"/>
      <protection/>
    </xf>
    <xf numFmtId="179" fontId="13" fillId="0" borderId="32" xfId="61" applyNumberFormat="1" applyFont="1" applyBorder="1" applyAlignment="1">
      <alignment horizontal="right" vertical="top"/>
      <protection/>
    </xf>
    <xf numFmtId="179" fontId="13" fillId="0" borderId="33" xfId="61" applyNumberFormat="1" applyFont="1" applyBorder="1" applyAlignment="1">
      <alignment horizontal="right" vertical="top"/>
      <protection/>
    </xf>
    <xf numFmtId="179" fontId="13" fillId="0" borderId="39" xfId="61" applyNumberFormat="1" applyFont="1" applyBorder="1" applyAlignment="1">
      <alignment horizontal="right" vertical="top"/>
      <protection/>
    </xf>
    <xf numFmtId="0" fontId="13" fillId="0" borderId="40" xfId="61" applyFont="1" applyBorder="1" applyAlignment="1">
      <alignment horizontal="left" vertical="top" wrapText="1"/>
      <protection/>
    </xf>
    <xf numFmtId="179" fontId="13" fillId="0" borderId="34" xfId="61" applyNumberFormat="1" applyFont="1" applyBorder="1" applyAlignment="1">
      <alignment horizontal="right" vertical="top"/>
      <protection/>
    </xf>
    <xf numFmtId="179" fontId="13" fillId="0" borderId="35" xfId="61" applyNumberFormat="1" applyFont="1" applyBorder="1" applyAlignment="1">
      <alignment horizontal="right" vertical="top"/>
      <protection/>
    </xf>
    <xf numFmtId="179" fontId="13" fillId="0" borderId="41" xfId="61" applyNumberFormat="1" applyFont="1" applyBorder="1" applyAlignment="1">
      <alignment horizontal="right" vertical="top"/>
      <protection/>
    </xf>
    <xf numFmtId="0" fontId="0" fillId="0" borderId="0" xfId="61">
      <alignment/>
      <protection/>
    </xf>
    <xf numFmtId="0" fontId="13" fillId="0" borderId="24" xfId="61" applyFont="1" applyBorder="1" applyAlignment="1">
      <alignment horizontal="left" vertical="top" wrapText="1"/>
      <protection/>
    </xf>
    <xf numFmtId="0" fontId="13" fillId="0" borderId="31" xfId="61" applyFont="1" applyBorder="1" applyAlignment="1">
      <alignment horizontal="left" vertical="top" wrapText="1"/>
      <protection/>
    </xf>
    <xf numFmtId="0" fontId="13" fillId="0" borderId="42" xfId="61" applyFont="1" applyBorder="1" applyAlignment="1">
      <alignment horizontal="left" vertical="top" wrapText="1"/>
      <protection/>
    </xf>
    <xf numFmtId="0" fontId="13" fillId="0" borderId="25" xfId="62" applyFont="1" applyBorder="1" applyAlignment="1">
      <alignment horizontal="center"/>
      <protection/>
    </xf>
    <xf numFmtId="0" fontId="13" fillId="0" borderId="26" xfId="62" applyFont="1" applyBorder="1" applyAlignment="1">
      <alignment horizontal="center"/>
      <protection/>
    </xf>
    <xf numFmtId="0" fontId="13" fillId="0" borderId="27" xfId="62" applyFont="1" applyBorder="1" applyAlignment="1">
      <alignment horizontal="center"/>
      <protection/>
    </xf>
    <xf numFmtId="0" fontId="13" fillId="0" borderId="38" xfId="62" applyFont="1" applyBorder="1" applyAlignment="1">
      <alignment horizontal="left" vertical="top"/>
      <protection/>
    </xf>
    <xf numFmtId="0" fontId="13" fillId="0" borderId="24" xfId="62" applyFont="1" applyBorder="1" applyAlignment="1">
      <alignment horizontal="left" vertical="top" wrapText="1"/>
      <protection/>
    </xf>
    <xf numFmtId="0" fontId="13" fillId="0" borderId="31" xfId="62" applyFont="1" applyBorder="1" applyAlignment="1">
      <alignment horizontal="left" vertical="top" wrapText="1"/>
      <protection/>
    </xf>
    <xf numFmtId="0" fontId="13" fillId="0" borderId="31" xfId="62" applyFont="1" applyBorder="1" applyAlignment="1">
      <alignment horizontal="left" vertical="top"/>
      <protection/>
    </xf>
    <xf numFmtId="0" fontId="13" fillId="0" borderId="42" xfId="62" applyFont="1" applyBorder="1" applyAlignment="1">
      <alignment horizontal="left" vertical="top" wrapText="1"/>
      <protection/>
    </xf>
    <xf numFmtId="0" fontId="13" fillId="0" borderId="19" xfId="63" applyFont="1" applyBorder="1" applyAlignment="1">
      <alignment horizontal="center"/>
      <protection/>
    </xf>
    <xf numFmtId="0" fontId="13" fillId="0" borderId="20" xfId="63" applyFont="1" applyBorder="1" applyAlignment="1">
      <alignment horizontal="center"/>
      <protection/>
    </xf>
    <xf numFmtId="0" fontId="13" fillId="0" borderId="21" xfId="63" applyFont="1" applyBorder="1" applyAlignment="1">
      <alignment horizontal="center"/>
      <protection/>
    </xf>
    <xf numFmtId="0" fontId="13" fillId="0" borderId="22" xfId="63" applyFont="1" applyBorder="1" applyAlignment="1">
      <alignment horizontal="center" wrapText="1"/>
      <protection/>
    </xf>
    <xf numFmtId="0" fontId="13" fillId="0" borderId="23" xfId="63" applyFont="1" applyBorder="1" applyAlignment="1">
      <alignment horizontal="center" wrapText="1"/>
      <protection/>
    </xf>
    <xf numFmtId="0" fontId="13" fillId="0" borderId="28" xfId="63" applyFont="1" applyBorder="1" applyAlignment="1">
      <alignment horizontal="center" wrapText="1"/>
      <protection/>
    </xf>
    <xf numFmtId="0" fontId="13" fillId="0" borderId="36" xfId="63" applyFont="1" applyBorder="1" applyAlignment="1">
      <alignment horizontal="left" vertical="top" wrapText="1"/>
      <protection/>
    </xf>
    <xf numFmtId="179" fontId="13" fillId="0" borderId="29" xfId="63" applyNumberFormat="1" applyFont="1" applyBorder="1" applyAlignment="1">
      <alignment horizontal="right" vertical="top"/>
      <protection/>
    </xf>
    <xf numFmtId="179" fontId="13" fillId="0" borderId="30" xfId="63" applyNumberFormat="1" applyFont="1" applyBorder="1" applyAlignment="1">
      <alignment horizontal="right" vertical="top"/>
      <protection/>
    </xf>
    <xf numFmtId="179" fontId="13" fillId="0" borderId="37" xfId="63" applyNumberFormat="1" applyFont="1" applyBorder="1" applyAlignment="1">
      <alignment horizontal="right" vertical="top"/>
      <protection/>
    </xf>
    <xf numFmtId="0" fontId="13" fillId="0" borderId="38" xfId="63" applyFont="1" applyBorder="1" applyAlignment="1">
      <alignment horizontal="left" vertical="top" wrapText="1"/>
      <protection/>
    </xf>
    <xf numFmtId="179" fontId="13" fillId="0" borderId="32" xfId="63" applyNumberFormat="1" applyFont="1" applyBorder="1" applyAlignment="1">
      <alignment horizontal="right" vertical="top"/>
      <protection/>
    </xf>
    <xf numFmtId="179" fontId="13" fillId="0" borderId="33" xfId="63" applyNumberFormat="1" applyFont="1" applyBorder="1" applyAlignment="1">
      <alignment horizontal="right" vertical="top"/>
      <protection/>
    </xf>
    <xf numFmtId="179" fontId="13" fillId="0" borderId="39" xfId="63" applyNumberFormat="1" applyFont="1" applyBorder="1" applyAlignment="1">
      <alignment horizontal="right" vertical="top"/>
      <protection/>
    </xf>
    <xf numFmtId="0" fontId="13" fillId="0" borderId="40" xfId="63" applyFont="1" applyBorder="1" applyAlignment="1">
      <alignment horizontal="left" vertical="top" wrapText="1"/>
      <protection/>
    </xf>
    <xf numFmtId="179" fontId="13" fillId="0" borderId="34" xfId="63" applyNumberFormat="1" applyFont="1" applyBorder="1" applyAlignment="1">
      <alignment horizontal="right" vertical="top"/>
      <protection/>
    </xf>
    <xf numFmtId="179" fontId="13" fillId="0" borderId="35" xfId="63" applyNumberFormat="1" applyFont="1" applyBorder="1" applyAlignment="1">
      <alignment horizontal="right" vertical="top"/>
      <protection/>
    </xf>
    <xf numFmtId="179" fontId="13" fillId="0" borderId="41" xfId="63" applyNumberFormat="1" applyFont="1" applyBorder="1" applyAlignment="1">
      <alignment horizontal="right" vertical="top"/>
      <protection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184" fontId="13" fillId="0" borderId="33" xfId="0" applyNumberFormat="1" applyFont="1" applyBorder="1" applyAlignment="1">
      <alignment horizontal="right" vertical="top"/>
    </xf>
    <xf numFmtId="0" fontId="13" fillId="0" borderId="31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3" fillId="0" borderId="38" xfId="69" applyFont="1" applyBorder="1" applyAlignment="1">
      <alignment horizontal="left" vertical="top" wrapText="1"/>
      <protection/>
    </xf>
    <xf numFmtId="0" fontId="13" fillId="0" borderId="40" xfId="69" applyFont="1" applyBorder="1" applyAlignment="1">
      <alignment horizontal="left" vertical="top" wrapText="1"/>
      <protection/>
    </xf>
    <xf numFmtId="0" fontId="2" fillId="0" borderId="14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7" xfId="0" applyNumberFormat="1" applyFont="1" applyBorder="1" applyAlignment="1">
      <alignment horizontal="center" vertical="center"/>
    </xf>
    <xf numFmtId="9" fontId="2" fillId="0" borderId="58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2" fillId="0" borderId="57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left" wrapText="1"/>
    </xf>
    <xf numFmtId="0" fontId="13" fillId="0" borderId="36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0" fillId="0" borderId="57" xfId="0" applyBorder="1" applyAlignment="1">
      <alignment/>
    </xf>
    <xf numFmtId="3" fontId="0" fillId="0" borderId="57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7" xfId="0" applyFont="1" applyFill="1" applyBorder="1" applyAlignment="1">
      <alignment/>
    </xf>
    <xf numFmtId="0" fontId="13" fillId="0" borderId="4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vertical="center" wrapText="1"/>
    </xf>
    <xf numFmtId="0" fontId="2" fillId="0" borderId="59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24" xfId="65" applyFont="1" applyBorder="1" applyAlignment="1">
      <alignment horizontal="left" wrapText="1"/>
      <protection/>
    </xf>
    <xf numFmtId="0" fontId="13" fillId="0" borderId="31" xfId="65" applyFont="1" applyBorder="1" applyAlignment="1">
      <alignment horizontal="left" wrapText="1"/>
      <protection/>
    </xf>
    <xf numFmtId="0" fontId="13" fillId="0" borderId="42" xfId="65" applyFont="1" applyBorder="1" applyAlignment="1">
      <alignment horizontal="left" wrapText="1"/>
      <protection/>
    </xf>
    <xf numFmtId="0" fontId="13" fillId="0" borderId="19" xfId="65" applyFont="1" applyBorder="1" applyAlignment="1">
      <alignment horizontal="center" wrapText="1"/>
      <protection/>
    </xf>
    <xf numFmtId="0" fontId="13" fillId="0" borderId="20" xfId="65" applyFont="1" applyBorder="1" applyAlignment="1">
      <alignment horizontal="center" wrapText="1"/>
      <protection/>
    </xf>
    <xf numFmtId="0" fontId="13" fillId="0" borderId="21" xfId="65" applyFont="1" applyBorder="1" applyAlignment="1">
      <alignment horizontal="center" wrapText="1"/>
      <protection/>
    </xf>
    <xf numFmtId="0" fontId="13" fillId="0" borderId="24" xfId="66" applyFont="1" applyBorder="1" applyAlignment="1">
      <alignment horizontal="left" wrapText="1"/>
      <protection/>
    </xf>
    <xf numFmtId="0" fontId="13" fillId="0" borderId="31" xfId="66" applyFont="1" applyBorder="1" applyAlignment="1">
      <alignment horizontal="left" wrapText="1"/>
      <protection/>
    </xf>
    <xf numFmtId="0" fontId="13" fillId="0" borderId="42" xfId="66" applyFont="1" applyBorder="1" applyAlignment="1">
      <alignment horizontal="left" wrapText="1"/>
      <protection/>
    </xf>
    <xf numFmtId="0" fontId="13" fillId="0" borderId="19" xfId="66" applyFont="1" applyBorder="1" applyAlignment="1">
      <alignment horizontal="center" wrapText="1"/>
      <protection/>
    </xf>
    <xf numFmtId="0" fontId="13" fillId="0" borderId="20" xfId="66" applyFont="1" applyBorder="1" applyAlignment="1">
      <alignment horizontal="center" wrapText="1"/>
      <protection/>
    </xf>
    <xf numFmtId="0" fontId="13" fillId="0" borderId="21" xfId="66" applyFont="1" applyBorder="1" applyAlignment="1">
      <alignment horizontal="center" wrapText="1"/>
      <protection/>
    </xf>
    <xf numFmtId="0" fontId="13" fillId="0" borderId="24" xfId="67" applyFont="1" applyBorder="1" applyAlignment="1">
      <alignment horizontal="left" wrapText="1"/>
      <protection/>
    </xf>
    <xf numFmtId="0" fontId="13" fillId="0" borderId="31" xfId="67" applyFont="1" applyBorder="1" applyAlignment="1">
      <alignment horizontal="left" wrapText="1"/>
      <protection/>
    </xf>
    <xf numFmtId="0" fontId="13" fillId="0" borderId="42" xfId="67" applyFont="1" applyBorder="1" applyAlignment="1">
      <alignment horizontal="left" wrapText="1"/>
      <protection/>
    </xf>
    <xf numFmtId="0" fontId="13" fillId="0" borderId="19" xfId="67" applyFont="1" applyBorder="1" applyAlignment="1">
      <alignment horizontal="center" wrapText="1"/>
      <protection/>
    </xf>
    <xf numFmtId="0" fontId="13" fillId="0" borderId="20" xfId="67" applyFont="1" applyBorder="1" applyAlignment="1">
      <alignment horizontal="center" wrapText="1"/>
      <protection/>
    </xf>
    <xf numFmtId="0" fontId="13" fillId="0" borderId="21" xfId="67" applyFont="1" applyBorder="1" applyAlignment="1">
      <alignment horizontal="center" wrapText="1"/>
      <protection/>
    </xf>
    <xf numFmtId="0" fontId="13" fillId="0" borderId="24" xfId="68" applyFont="1" applyBorder="1" applyAlignment="1">
      <alignment horizontal="left" wrapText="1"/>
      <protection/>
    </xf>
    <xf numFmtId="0" fontId="13" fillId="0" borderId="31" xfId="68" applyFont="1" applyBorder="1" applyAlignment="1">
      <alignment horizontal="left" wrapText="1"/>
      <protection/>
    </xf>
    <xf numFmtId="0" fontId="13" fillId="0" borderId="42" xfId="68" applyFont="1" applyBorder="1" applyAlignment="1">
      <alignment horizontal="left" wrapText="1"/>
      <protection/>
    </xf>
    <xf numFmtId="0" fontId="13" fillId="0" borderId="24" xfId="59" applyFont="1" applyBorder="1" applyAlignment="1">
      <alignment horizontal="left" wrapText="1"/>
      <protection/>
    </xf>
    <xf numFmtId="0" fontId="13" fillId="0" borderId="42" xfId="59" applyFont="1" applyBorder="1" applyAlignment="1">
      <alignment horizontal="left" wrapText="1"/>
      <protection/>
    </xf>
    <xf numFmtId="9" fontId="2" fillId="0" borderId="15" xfId="0" applyNumberFormat="1" applyFont="1" applyBorder="1" applyAlignment="1">
      <alignment horizontal="center" vertical="center"/>
    </xf>
    <xf numFmtId="9" fontId="2" fillId="0" borderId="60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13" fillId="0" borderId="6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63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6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6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3" fillId="0" borderId="24" xfId="60" applyFont="1" applyBorder="1" applyAlignment="1">
      <alignment horizontal="left" wrapText="1"/>
      <protection/>
    </xf>
    <xf numFmtId="0" fontId="13" fillId="0" borderId="31" xfId="60" applyFont="1" applyBorder="1" applyAlignment="1">
      <alignment horizontal="left" wrapText="1"/>
      <protection/>
    </xf>
    <xf numFmtId="0" fontId="13" fillId="0" borderId="42" xfId="60" applyFont="1" applyBorder="1" applyAlignment="1">
      <alignment horizontal="left" wrapText="1"/>
      <protection/>
    </xf>
    <xf numFmtId="0" fontId="13" fillId="0" borderId="19" xfId="60" applyFont="1" applyBorder="1" applyAlignment="1">
      <alignment horizontal="center" wrapText="1"/>
      <protection/>
    </xf>
    <xf numFmtId="0" fontId="13" fillId="0" borderId="20" xfId="60" applyFont="1" applyBorder="1" applyAlignment="1">
      <alignment horizontal="center" wrapText="1"/>
      <protection/>
    </xf>
    <xf numFmtId="0" fontId="13" fillId="0" borderId="21" xfId="60" applyFont="1" applyBorder="1" applyAlignment="1">
      <alignment horizontal="center" wrapText="1"/>
      <protection/>
    </xf>
    <xf numFmtId="0" fontId="13" fillId="0" borderId="61" xfId="60" applyFont="1" applyBorder="1" applyAlignment="1">
      <alignment horizontal="left" wrapText="1"/>
      <protection/>
    </xf>
    <xf numFmtId="0" fontId="13" fillId="0" borderId="36" xfId="60" applyFont="1" applyBorder="1" applyAlignment="1">
      <alignment horizontal="left" wrapText="1"/>
      <protection/>
    </xf>
    <xf numFmtId="0" fontId="13" fillId="0" borderId="62" xfId="60" applyFont="1" applyBorder="1" applyAlignment="1">
      <alignment horizontal="left" wrapText="1"/>
      <protection/>
    </xf>
    <xf numFmtId="0" fontId="13" fillId="0" borderId="38" xfId="60" applyFont="1" applyBorder="1" applyAlignment="1">
      <alignment horizontal="left" wrapText="1"/>
      <protection/>
    </xf>
    <xf numFmtId="0" fontId="13" fillId="0" borderId="63" xfId="60" applyFont="1" applyBorder="1" applyAlignment="1">
      <alignment horizontal="left" wrapText="1"/>
      <protection/>
    </xf>
    <xf numFmtId="0" fontId="13" fillId="0" borderId="40" xfId="60" applyFont="1" applyBorder="1" applyAlignment="1">
      <alignment horizontal="left" wrapText="1"/>
      <protection/>
    </xf>
    <xf numFmtId="0" fontId="13" fillId="0" borderId="61" xfId="60" applyFont="1" applyBorder="1" applyAlignment="1">
      <alignment horizontal="left" vertical="top" wrapText="1"/>
      <protection/>
    </xf>
    <xf numFmtId="0" fontId="13" fillId="0" borderId="0" xfId="60" applyFont="1" applyBorder="1" applyAlignment="1">
      <alignment horizontal="left" vertical="top" wrapText="1"/>
      <protection/>
    </xf>
    <xf numFmtId="0" fontId="13" fillId="0" borderId="65" xfId="60" applyFont="1" applyBorder="1" applyAlignment="1">
      <alignment horizontal="left" vertical="top" wrapText="1"/>
      <protection/>
    </xf>
    <xf numFmtId="0" fontId="13" fillId="0" borderId="61" xfId="61" applyFont="1" applyBorder="1" applyAlignment="1">
      <alignment horizontal="left" wrapText="1"/>
      <protection/>
    </xf>
    <xf numFmtId="0" fontId="13" fillId="0" borderId="36" xfId="61" applyFont="1" applyBorder="1" applyAlignment="1">
      <alignment horizontal="left" wrapText="1"/>
      <protection/>
    </xf>
    <xf numFmtId="0" fontId="13" fillId="0" borderId="62" xfId="61" applyFont="1" applyBorder="1" applyAlignment="1">
      <alignment horizontal="left" wrapText="1"/>
      <protection/>
    </xf>
    <xf numFmtId="0" fontId="13" fillId="0" borderId="38" xfId="61" applyFont="1" applyBorder="1" applyAlignment="1">
      <alignment horizontal="left" wrapText="1"/>
      <protection/>
    </xf>
    <xf numFmtId="0" fontId="13" fillId="0" borderId="63" xfId="61" applyFont="1" applyBorder="1" applyAlignment="1">
      <alignment horizontal="left" wrapText="1"/>
      <protection/>
    </xf>
    <xf numFmtId="0" fontId="13" fillId="0" borderId="40" xfId="61" applyFont="1" applyBorder="1" applyAlignment="1">
      <alignment horizontal="left" wrapText="1"/>
      <protection/>
    </xf>
    <xf numFmtId="0" fontId="13" fillId="0" borderId="64" xfId="61" applyFont="1" applyBorder="1" applyAlignment="1">
      <alignment horizontal="left" vertical="top" wrapText="1"/>
      <protection/>
    </xf>
    <xf numFmtId="0" fontId="13" fillId="0" borderId="0" xfId="61" applyFont="1" applyBorder="1" applyAlignment="1">
      <alignment horizontal="left" vertical="top" wrapText="1"/>
      <protection/>
    </xf>
    <xf numFmtId="0" fontId="13" fillId="0" borderId="65" xfId="61" applyFont="1" applyBorder="1" applyAlignment="1">
      <alignment horizontal="left" vertical="top" wrapText="1"/>
      <protection/>
    </xf>
    <xf numFmtId="0" fontId="13" fillId="0" borderId="24" xfId="61" applyFont="1" applyBorder="1" applyAlignment="1">
      <alignment horizontal="left" wrapText="1"/>
      <protection/>
    </xf>
    <xf numFmtId="0" fontId="13" fillId="0" borderId="42" xfId="61" applyFont="1" applyBorder="1" applyAlignment="1">
      <alignment horizontal="left" wrapText="1"/>
      <protection/>
    </xf>
    <xf numFmtId="0" fontId="13" fillId="0" borderId="24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61" xfId="62" applyFont="1" applyBorder="1" applyAlignment="1">
      <alignment horizontal="left" wrapText="1"/>
      <protection/>
    </xf>
    <xf numFmtId="0" fontId="13" fillId="0" borderId="36" xfId="62" applyFont="1" applyBorder="1" applyAlignment="1">
      <alignment horizontal="left" wrapText="1"/>
      <protection/>
    </xf>
    <xf numFmtId="0" fontId="13" fillId="0" borderId="62" xfId="62" applyFont="1" applyBorder="1" applyAlignment="1">
      <alignment horizontal="left" wrapText="1"/>
      <protection/>
    </xf>
    <xf numFmtId="0" fontId="13" fillId="0" borderId="38" xfId="62" applyFont="1" applyBorder="1" applyAlignment="1">
      <alignment horizontal="left" wrapText="1"/>
      <protection/>
    </xf>
    <xf numFmtId="0" fontId="13" fillId="0" borderId="63" xfId="62" applyFont="1" applyBorder="1" applyAlignment="1">
      <alignment horizontal="left" wrapText="1"/>
      <protection/>
    </xf>
    <xf numFmtId="0" fontId="13" fillId="0" borderId="40" xfId="62" applyFont="1" applyBorder="1" applyAlignment="1">
      <alignment horizontal="left" wrapText="1"/>
      <protection/>
    </xf>
    <xf numFmtId="0" fontId="13" fillId="0" borderId="64" xfId="62" applyFont="1" applyBorder="1" applyAlignment="1">
      <alignment horizontal="left" vertical="top" wrapText="1"/>
      <protection/>
    </xf>
    <xf numFmtId="0" fontId="13" fillId="0" borderId="0" xfId="62" applyFont="1" applyBorder="1" applyAlignment="1">
      <alignment horizontal="left" vertical="top" wrapText="1"/>
      <protection/>
    </xf>
    <xf numFmtId="0" fontId="13" fillId="0" borderId="65" xfId="62" applyFont="1" applyBorder="1" applyAlignment="1">
      <alignment horizontal="left" vertical="top" wrapText="1"/>
      <protection/>
    </xf>
    <xf numFmtId="0" fontId="13" fillId="0" borderId="24" xfId="62" applyFont="1" applyBorder="1" applyAlignment="1">
      <alignment horizontal="left" wrapText="1"/>
      <protection/>
    </xf>
    <xf numFmtId="0" fontId="13" fillId="0" borderId="42" xfId="62" applyFont="1" applyBorder="1" applyAlignment="1">
      <alignment horizontal="left" wrapText="1"/>
      <protection/>
    </xf>
    <xf numFmtId="0" fontId="13" fillId="0" borderId="61" xfId="63" applyFont="1" applyBorder="1" applyAlignment="1">
      <alignment horizontal="left" wrapText="1"/>
      <protection/>
    </xf>
    <xf numFmtId="0" fontId="13" fillId="0" borderId="36" xfId="63" applyFont="1" applyBorder="1" applyAlignment="1">
      <alignment horizontal="left" wrapText="1"/>
      <protection/>
    </xf>
    <xf numFmtId="0" fontId="13" fillId="0" borderId="63" xfId="63" applyFont="1" applyBorder="1" applyAlignment="1">
      <alignment horizontal="left" wrapText="1"/>
      <protection/>
    </xf>
    <xf numFmtId="0" fontId="13" fillId="0" borderId="40" xfId="63" applyFont="1" applyBorder="1" applyAlignment="1">
      <alignment horizontal="left" wrapText="1"/>
      <protection/>
    </xf>
    <xf numFmtId="0" fontId="13" fillId="0" borderId="61" xfId="63" applyFont="1" applyBorder="1" applyAlignment="1">
      <alignment horizontal="left" vertical="top" wrapText="1"/>
      <protection/>
    </xf>
    <xf numFmtId="0" fontId="13" fillId="0" borderId="0" xfId="63" applyFont="1" applyBorder="1" applyAlignment="1">
      <alignment horizontal="left" vertical="top" wrapText="1"/>
      <protection/>
    </xf>
    <xf numFmtId="0" fontId="13" fillId="0" borderId="65" xfId="63" applyFont="1" applyBorder="1" applyAlignment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8-1" xfId="58"/>
    <cellStyle name="Normal_A8-10" xfId="59"/>
    <cellStyle name="Normal_A8-12" xfId="60"/>
    <cellStyle name="Normal_A8-13A" xfId="61"/>
    <cellStyle name="Normal_A8-13A2" xfId="62"/>
    <cellStyle name="Normal_A8-15" xfId="63"/>
    <cellStyle name="Normal_A8-3" xfId="64"/>
    <cellStyle name="Normal_A8-5" xfId="65"/>
    <cellStyle name="Normal_A8-6" xfId="66"/>
    <cellStyle name="Normal_A8-7" xfId="67"/>
    <cellStyle name="Normal_A8-8" xfId="68"/>
    <cellStyle name="Normal_Sheet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view="pageBreakPreview" zoomScale="60" zoomScalePageLayoutView="0" workbookViewId="0" topLeftCell="A1">
      <selection activeCell="H36" sqref="H36"/>
    </sheetView>
  </sheetViews>
  <sheetFormatPr defaultColWidth="9.140625" defaultRowHeight="17.25" customHeight="1"/>
  <cols>
    <col min="1" max="1" width="32.140625" style="1" customWidth="1"/>
    <col min="2" max="2" width="9.140625" style="1" customWidth="1"/>
    <col min="3" max="9" width="8.7109375" style="1" customWidth="1"/>
    <col min="10" max="14" width="9.140625" style="1" customWidth="1"/>
    <col min="15" max="15" width="27.57421875" style="1" hidden="1" customWidth="1"/>
    <col min="16" max="30" width="9.140625" style="1" hidden="1" customWidth="1"/>
    <col min="31" max="32" width="9.140625" style="1" customWidth="1"/>
    <col min="33" max="16384" width="9.140625" style="1" customWidth="1"/>
  </cols>
  <sheetData>
    <row r="1" spans="1:15" ht="21" customHeight="1" thickBot="1">
      <c r="A1" s="382" t="s">
        <v>141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10"/>
      <c r="O1" s="56"/>
    </row>
    <row r="2" spans="1:29" ht="33.75" customHeight="1" thickTop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10"/>
      <c r="O2" s="113"/>
      <c r="P2" s="72">
        <v>2000</v>
      </c>
      <c r="Q2" s="73">
        <v>2001</v>
      </c>
      <c r="R2" s="73">
        <v>2002</v>
      </c>
      <c r="S2" s="73">
        <v>2003</v>
      </c>
      <c r="T2" s="73">
        <v>2004</v>
      </c>
      <c r="U2" s="73">
        <v>2005</v>
      </c>
      <c r="V2" s="73">
        <v>2006</v>
      </c>
      <c r="W2" s="73">
        <v>2007</v>
      </c>
      <c r="X2" s="73">
        <v>2008</v>
      </c>
      <c r="Y2" s="73">
        <v>2009</v>
      </c>
      <c r="Z2" s="73">
        <v>2010</v>
      </c>
      <c r="AA2" s="74">
        <v>2011</v>
      </c>
      <c r="AB2" s="74">
        <v>2012</v>
      </c>
      <c r="AC2" s="122"/>
    </row>
    <row r="3" spans="15:29" ht="21" customHeight="1" thickBot="1">
      <c r="O3" s="114"/>
      <c r="P3" s="75" t="s">
        <v>94</v>
      </c>
      <c r="Q3" s="76" t="s">
        <v>94</v>
      </c>
      <c r="R3" s="76" t="s">
        <v>94</v>
      </c>
      <c r="S3" s="76" t="s">
        <v>94</v>
      </c>
      <c r="T3" s="76" t="s">
        <v>94</v>
      </c>
      <c r="U3" s="76" t="s">
        <v>94</v>
      </c>
      <c r="V3" s="76" t="s">
        <v>94</v>
      </c>
      <c r="W3" s="76" t="s">
        <v>94</v>
      </c>
      <c r="X3" s="76" t="s">
        <v>94</v>
      </c>
      <c r="Y3" s="76" t="s">
        <v>94</v>
      </c>
      <c r="Z3" s="76" t="s">
        <v>94</v>
      </c>
      <c r="AA3" s="76" t="s">
        <v>94</v>
      </c>
      <c r="AB3" s="76" t="s">
        <v>94</v>
      </c>
      <c r="AC3" s="123"/>
    </row>
    <row r="4" spans="1:51" s="19" customFormat="1" ht="17.25" customHeight="1" thickTop="1">
      <c r="A4" s="17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77" t="s">
        <v>29</v>
      </c>
      <c r="P4" s="255">
        <v>4051.7955869641514</v>
      </c>
      <c r="Q4" s="256">
        <v>4471.847529306957</v>
      </c>
      <c r="R4" s="256">
        <v>4455.813901046074</v>
      </c>
      <c r="S4" s="256">
        <v>3816.2993244172058</v>
      </c>
      <c r="T4" s="256">
        <v>4014.444654864325</v>
      </c>
      <c r="U4" s="256">
        <v>3586.2721077762903</v>
      </c>
      <c r="V4" s="256">
        <v>3935.1237312886437</v>
      </c>
      <c r="W4" s="256">
        <v>3570.71726317693</v>
      </c>
      <c r="X4" s="256">
        <v>3651.8033212779083</v>
      </c>
      <c r="Y4" s="256">
        <v>3368.0204349545484</v>
      </c>
      <c r="Z4" s="256">
        <v>3368.2219840937933</v>
      </c>
      <c r="AA4" s="256">
        <v>3117.9172811606063</v>
      </c>
      <c r="AB4" s="257">
        <v>3029.628507617963</v>
      </c>
      <c r="AC4" s="124"/>
      <c r="AU4" s="68"/>
      <c r="AV4" s="68"/>
      <c r="AW4" s="68"/>
      <c r="AX4" s="68"/>
      <c r="AY4" s="68"/>
    </row>
    <row r="5" spans="1:51" ht="17.25" customHeight="1">
      <c r="A5" s="21" t="s">
        <v>58</v>
      </c>
      <c r="B5" s="389"/>
      <c r="C5" s="390"/>
      <c r="D5" s="390"/>
      <c r="E5" s="390"/>
      <c r="F5" s="390"/>
      <c r="G5" s="390"/>
      <c r="H5" s="390"/>
      <c r="I5" s="390"/>
      <c r="J5" s="390"/>
      <c r="K5" s="391"/>
      <c r="L5" s="65"/>
      <c r="M5" s="65"/>
      <c r="N5" s="348"/>
      <c r="O5" s="346" t="s">
        <v>74</v>
      </c>
      <c r="P5" s="259">
        <v>1768.9800679224213</v>
      </c>
      <c r="Q5" s="260">
        <v>1839.2408920282248</v>
      </c>
      <c r="R5" s="260">
        <v>1628.6004306147333</v>
      </c>
      <c r="S5" s="260">
        <v>1467.484211393169</v>
      </c>
      <c r="T5" s="260">
        <v>1384.6572593944697</v>
      </c>
      <c r="U5" s="260">
        <v>1227.3923356428854</v>
      </c>
      <c r="V5" s="260">
        <v>1138.316079477012</v>
      </c>
      <c r="W5" s="260">
        <v>1115.70526558041</v>
      </c>
      <c r="X5" s="260">
        <v>1046.4180428826744</v>
      </c>
      <c r="Y5" s="260">
        <v>955.7074060346382</v>
      </c>
      <c r="Z5" s="260">
        <v>850.4607522691184</v>
      </c>
      <c r="AA5" s="260">
        <v>643.9316095212255</v>
      </c>
      <c r="AB5" s="261">
        <v>650.481727513282</v>
      </c>
      <c r="AC5" s="124"/>
      <c r="AU5" s="43"/>
      <c r="AV5" s="43"/>
      <c r="AW5" s="43"/>
      <c r="AX5" s="43"/>
      <c r="AY5" s="43"/>
    </row>
    <row r="6" spans="1:51" ht="17.25" customHeight="1">
      <c r="A6" s="46" t="s">
        <v>76</v>
      </c>
      <c r="B6" s="58">
        <f aca="true" t="shared" si="0" ref="B6:M6">B7+B8+B9</f>
        <v>7211.285869932691</v>
      </c>
      <c r="C6" s="58">
        <f t="shared" si="0"/>
        <v>7456.042612483773</v>
      </c>
      <c r="D6" s="58">
        <f t="shared" si="0"/>
        <v>7154.390576858696</v>
      </c>
      <c r="E6" s="58">
        <f t="shared" si="0"/>
        <v>6457.287296444196</v>
      </c>
      <c r="F6" s="58">
        <f t="shared" si="0"/>
        <v>6560.568809527794</v>
      </c>
      <c r="G6" s="58">
        <f t="shared" si="0"/>
        <v>5870.1995104852895</v>
      </c>
      <c r="H6" s="58">
        <f t="shared" si="0"/>
        <v>6079.243484051948</v>
      </c>
      <c r="I6" s="58">
        <f t="shared" si="0"/>
        <v>5609.8458441856155</v>
      </c>
      <c r="J6" s="58">
        <f t="shared" si="0"/>
        <v>5646.145293375921</v>
      </c>
      <c r="K6" s="58">
        <f t="shared" si="0"/>
        <v>5224.592896180411</v>
      </c>
      <c r="L6" s="58">
        <f t="shared" si="0"/>
        <v>4958.90506326751</v>
      </c>
      <c r="M6" s="58">
        <f t="shared" si="0"/>
        <v>4387.3151695243605</v>
      </c>
      <c r="N6" s="58">
        <f>N7+N8+N9</f>
        <v>4301.893344142626</v>
      </c>
      <c r="O6" s="346" t="s">
        <v>33</v>
      </c>
      <c r="P6" s="259">
        <v>1390.510215046118</v>
      </c>
      <c r="Q6" s="260">
        <v>1144.9541911485912</v>
      </c>
      <c r="R6" s="260">
        <v>1069.9762451978888</v>
      </c>
      <c r="S6" s="260">
        <v>1173.5037606338215</v>
      </c>
      <c r="T6" s="260">
        <v>1161.466895268999</v>
      </c>
      <c r="U6" s="260">
        <v>1056.5350670661137</v>
      </c>
      <c r="V6" s="260">
        <v>1005.8036732862918</v>
      </c>
      <c r="W6" s="260">
        <v>923.4233154282759</v>
      </c>
      <c r="X6" s="260">
        <v>947.9239292153384</v>
      </c>
      <c r="Y6" s="260">
        <v>900.8650551912244</v>
      </c>
      <c r="Z6" s="260">
        <v>740.2223269045976</v>
      </c>
      <c r="AA6" s="260">
        <v>625.4662788425283</v>
      </c>
      <c r="AB6" s="261">
        <v>621.7831090113817</v>
      </c>
      <c r="AC6" s="124"/>
      <c r="AK6" s="4"/>
      <c r="AU6" s="43"/>
      <c r="AV6" s="43"/>
      <c r="AW6" s="43"/>
      <c r="AX6" s="43"/>
      <c r="AY6" s="43"/>
    </row>
    <row r="7" spans="1:51" ht="17.25" customHeight="1">
      <c r="A7" s="26" t="s">
        <v>29</v>
      </c>
      <c r="B7" s="37">
        <f aca="true" t="shared" si="1" ref="B7:M11">P4</f>
        <v>4051.7955869641514</v>
      </c>
      <c r="C7" s="37">
        <f t="shared" si="1"/>
        <v>4471.847529306957</v>
      </c>
      <c r="D7" s="37">
        <f t="shared" si="1"/>
        <v>4455.813901046074</v>
      </c>
      <c r="E7" s="37">
        <f t="shared" si="1"/>
        <v>3816.2993244172058</v>
      </c>
      <c r="F7" s="37">
        <f t="shared" si="1"/>
        <v>4014.444654864325</v>
      </c>
      <c r="G7" s="37">
        <f t="shared" si="1"/>
        <v>3586.2721077762903</v>
      </c>
      <c r="H7" s="37">
        <f t="shared" si="1"/>
        <v>3935.1237312886437</v>
      </c>
      <c r="I7" s="37">
        <f t="shared" si="1"/>
        <v>3570.71726317693</v>
      </c>
      <c r="J7" s="37">
        <f t="shared" si="1"/>
        <v>3651.8033212779083</v>
      </c>
      <c r="K7" s="37">
        <f t="shared" si="1"/>
        <v>3368.0204349545484</v>
      </c>
      <c r="L7" s="37">
        <f t="shared" si="1"/>
        <v>3368.2219840937933</v>
      </c>
      <c r="M7" s="37">
        <f t="shared" si="1"/>
        <v>3117.9172811606063</v>
      </c>
      <c r="N7" s="37">
        <f>AB4</f>
        <v>3029.628507617963</v>
      </c>
      <c r="O7" s="346" t="s">
        <v>106</v>
      </c>
      <c r="P7" s="259">
        <v>6433.025579060052</v>
      </c>
      <c r="Q7" s="260">
        <v>6858.664940833282</v>
      </c>
      <c r="R7" s="260">
        <v>6881.4252879722235</v>
      </c>
      <c r="S7" s="260">
        <v>6584.313386973271</v>
      </c>
      <c r="T7" s="260">
        <v>6973.726332823249</v>
      </c>
      <c r="U7" s="260">
        <v>6342.7580014024925</v>
      </c>
      <c r="V7" s="260">
        <v>5039.196665709539</v>
      </c>
      <c r="W7" s="260">
        <v>4478.412425072743</v>
      </c>
      <c r="X7" s="260">
        <v>4239.219328452012</v>
      </c>
      <c r="Y7" s="260">
        <v>3991.5567221709466</v>
      </c>
      <c r="Z7" s="260">
        <v>4146.992285609719</v>
      </c>
      <c r="AA7" s="260">
        <v>4740.245817408498</v>
      </c>
      <c r="AB7" s="261">
        <v>4635.188147554033</v>
      </c>
      <c r="AC7" s="124"/>
      <c r="AK7" s="4"/>
      <c r="AU7" s="43"/>
      <c r="AV7" s="43"/>
      <c r="AW7" s="43"/>
      <c r="AX7" s="43"/>
      <c r="AY7" s="64"/>
    </row>
    <row r="8" spans="1:51" ht="17.25" customHeight="1">
      <c r="A8" s="26" t="s">
        <v>74</v>
      </c>
      <c r="B8" s="33">
        <f t="shared" si="1"/>
        <v>1768.9800679224213</v>
      </c>
      <c r="C8" s="33">
        <f t="shared" si="1"/>
        <v>1839.2408920282248</v>
      </c>
      <c r="D8" s="33">
        <f t="shared" si="1"/>
        <v>1628.6004306147333</v>
      </c>
      <c r="E8" s="33">
        <f t="shared" si="1"/>
        <v>1467.484211393169</v>
      </c>
      <c r="F8" s="33">
        <f t="shared" si="1"/>
        <v>1384.6572593944697</v>
      </c>
      <c r="G8" s="33">
        <f t="shared" si="1"/>
        <v>1227.3923356428854</v>
      </c>
      <c r="H8" s="33">
        <f t="shared" si="1"/>
        <v>1138.316079477012</v>
      </c>
      <c r="I8" s="33">
        <f t="shared" si="1"/>
        <v>1115.70526558041</v>
      </c>
      <c r="J8" s="33">
        <f t="shared" si="1"/>
        <v>1046.4180428826744</v>
      </c>
      <c r="K8" s="33">
        <f t="shared" si="1"/>
        <v>955.7074060346382</v>
      </c>
      <c r="L8" s="33">
        <f t="shared" si="1"/>
        <v>850.4607522691184</v>
      </c>
      <c r="M8" s="33">
        <f t="shared" si="1"/>
        <v>643.9316095212255</v>
      </c>
      <c r="N8" s="33">
        <f>AB5</f>
        <v>650.481727513282</v>
      </c>
      <c r="O8" s="346" t="s">
        <v>107</v>
      </c>
      <c r="P8" s="259">
        <v>2659.6428540931784</v>
      </c>
      <c r="Q8" s="260">
        <v>2470.2180293927513</v>
      </c>
      <c r="R8" s="260">
        <v>2613.35758680201</v>
      </c>
      <c r="S8" s="260">
        <v>2918.296624892861</v>
      </c>
      <c r="T8" s="260">
        <v>2332.608574392057</v>
      </c>
      <c r="U8" s="260">
        <v>2328.52355802382</v>
      </c>
      <c r="V8" s="260">
        <v>2203.3238865686335</v>
      </c>
      <c r="W8" s="260">
        <v>2546.29099381812</v>
      </c>
      <c r="X8" s="260">
        <v>2336.542555856589</v>
      </c>
      <c r="Y8" s="260">
        <v>2065.5815917938726</v>
      </c>
      <c r="Z8" s="260">
        <v>1934.8947628951053</v>
      </c>
      <c r="AA8" s="260">
        <v>1723.4117706325662</v>
      </c>
      <c r="AB8" s="261">
        <v>1443.8004864039779</v>
      </c>
      <c r="AC8" s="124"/>
      <c r="AK8" s="4"/>
      <c r="AU8" s="43"/>
      <c r="AV8" s="64"/>
      <c r="AW8" s="43"/>
      <c r="AX8" s="43"/>
      <c r="AY8" s="64"/>
    </row>
    <row r="9" spans="1:51" ht="17.25" customHeight="1">
      <c r="A9" s="26" t="s">
        <v>33</v>
      </c>
      <c r="B9" s="33">
        <f t="shared" si="1"/>
        <v>1390.510215046118</v>
      </c>
      <c r="C9" s="33">
        <f t="shared" si="1"/>
        <v>1144.9541911485912</v>
      </c>
      <c r="D9" s="33">
        <f t="shared" si="1"/>
        <v>1069.9762451978888</v>
      </c>
      <c r="E9" s="33">
        <f t="shared" si="1"/>
        <v>1173.5037606338215</v>
      </c>
      <c r="F9" s="33">
        <f t="shared" si="1"/>
        <v>1161.466895268999</v>
      </c>
      <c r="G9" s="33">
        <f t="shared" si="1"/>
        <v>1056.5350670661137</v>
      </c>
      <c r="H9" s="33">
        <f t="shared" si="1"/>
        <v>1005.8036732862918</v>
      </c>
      <c r="I9" s="33">
        <f t="shared" si="1"/>
        <v>923.4233154282759</v>
      </c>
      <c r="J9" s="33">
        <f t="shared" si="1"/>
        <v>947.9239292153384</v>
      </c>
      <c r="K9" s="33">
        <f t="shared" si="1"/>
        <v>900.8650551912244</v>
      </c>
      <c r="L9" s="33">
        <f t="shared" si="1"/>
        <v>740.2223269045976</v>
      </c>
      <c r="M9" s="33">
        <f t="shared" si="1"/>
        <v>625.4662788425283</v>
      </c>
      <c r="N9" s="33">
        <f>AB6</f>
        <v>621.7831090113817</v>
      </c>
      <c r="O9" s="346" t="s">
        <v>77</v>
      </c>
      <c r="P9" s="259">
        <v>12618.36314944242</v>
      </c>
      <c r="Q9" s="260">
        <v>13668.920363996742</v>
      </c>
      <c r="R9" s="260">
        <v>14314.742386956235</v>
      </c>
      <c r="S9" s="260">
        <v>14237.312921503071</v>
      </c>
      <c r="T9" s="260">
        <v>14555.19535862041</v>
      </c>
      <c r="U9" s="260">
        <v>14345.125413658616</v>
      </c>
      <c r="V9" s="260">
        <v>14111.282735528606</v>
      </c>
      <c r="W9" s="260">
        <v>13807.981669361156</v>
      </c>
      <c r="X9" s="260">
        <v>13824.995250938624</v>
      </c>
      <c r="Y9" s="260">
        <v>13085.397996688598</v>
      </c>
      <c r="Z9" s="260">
        <v>11954.85854709034</v>
      </c>
      <c r="AA9" s="260">
        <v>11027.432407082611</v>
      </c>
      <c r="AB9" s="261">
        <v>10214.967418907974</v>
      </c>
      <c r="AC9" s="124"/>
      <c r="AK9" s="4"/>
      <c r="AU9" s="43"/>
      <c r="AV9" s="64"/>
      <c r="AW9" s="43"/>
      <c r="AX9" s="43"/>
      <c r="AY9" s="64"/>
    </row>
    <row r="10" spans="1:51" ht="17.25" customHeight="1">
      <c r="A10" s="22" t="s">
        <v>72</v>
      </c>
      <c r="B10" s="33">
        <f t="shared" si="1"/>
        <v>6433.025579060052</v>
      </c>
      <c r="C10" s="33">
        <f t="shared" si="1"/>
        <v>6858.664940833282</v>
      </c>
      <c r="D10" s="33">
        <f t="shared" si="1"/>
        <v>6881.4252879722235</v>
      </c>
      <c r="E10" s="33">
        <f t="shared" si="1"/>
        <v>6584.313386973271</v>
      </c>
      <c r="F10" s="33">
        <f t="shared" si="1"/>
        <v>6973.726332823249</v>
      </c>
      <c r="G10" s="33">
        <f t="shared" si="1"/>
        <v>6342.7580014024925</v>
      </c>
      <c r="H10" s="33">
        <f t="shared" si="1"/>
        <v>5039.196665709539</v>
      </c>
      <c r="I10" s="33">
        <f t="shared" si="1"/>
        <v>4478.412425072743</v>
      </c>
      <c r="J10" s="33">
        <f t="shared" si="1"/>
        <v>4239.219328452012</v>
      </c>
      <c r="K10" s="33">
        <f t="shared" si="1"/>
        <v>3991.5567221709466</v>
      </c>
      <c r="L10" s="33">
        <f t="shared" si="1"/>
        <v>4146.992285609719</v>
      </c>
      <c r="M10" s="33">
        <f t="shared" si="1"/>
        <v>4740.245817408498</v>
      </c>
      <c r="N10" s="33">
        <f>AB7</f>
        <v>4635.188147554033</v>
      </c>
      <c r="O10" s="346" t="s">
        <v>111</v>
      </c>
      <c r="P10" s="259">
        <v>6116.866719983926</v>
      </c>
      <c r="Q10" s="260">
        <v>7598.431313842275</v>
      </c>
      <c r="R10" s="260">
        <v>6874.344346237492</v>
      </c>
      <c r="S10" s="260">
        <v>6429.374460268194</v>
      </c>
      <c r="T10" s="260">
        <v>6451.783628854298</v>
      </c>
      <c r="U10" s="260">
        <v>6953.4490009617775</v>
      </c>
      <c r="V10" s="260">
        <v>7322.103305146487</v>
      </c>
      <c r="W10" s="260">
        <v>7650.657324858051</v>
      </c>
      <c r="X10" s="260">
        <v>7147.289082784919</v>
      </c>
      <c r="Y10" s="260">
        <v>7278.9879106858525</v>
      </c>
      <c r="Z10" s="260">
        <v>6375.0802378912185</v>
      </c>
      <c r="AA10" s="260">
        <v>5617.814240474915</v>
      </c>
      <c r="AB10" s="261">
        <v>5583.728370821615</v>
      </c>
      <c r="AC10" s="124"/>
      <c r="AK10" s="4"/>
      <c r="AU10" s="43"/>
      <c r="AV10" s="64"/>
      <c r="AW10" s="43"/>
      <c r="AX10" s="43"/>
      <c r="AY10" s="64"/>
    </row>
    <row r="11" spans="1:51" ht="17.25" customHeight="1">
      <c r="A11" s="22" t="s">
        <v>75</v>
      </c>
      <c r="B11" s="33">
        <f t="shared" si="1"/>
        <v>2659.6428540931784</v>
      </c>
      <c r="C11" s="33">
        <f t="shared" si="1"/>
        <v>2470.2180293927513</v>
      </c>
      <c r="D11" s="33">
        <f t="shared" si="1"/>
        <v>2613.35758680201</v>
      </c>
      <c r="E11" s="33">
        <f t="shared" si="1"/>
        <v>2918.296624892861</v>
      </c>
      <c r="F11" s="33">
        <f t="shared" si="1"/>
        <v>2332.608574392057</v>
      </c>
      <c r="G11" s="33">
        <f t="shared" si="1"/>
        <v>2328.52355802382</v>
      </c>
      <c r="H11" s="33">
        <f t="shared" si="1"/>
        <v>2203.3238865686335</v>
      </c>
      <c r="I11" s="33">
        <f t="shared" si="1"/>
        <v>2546.29099381812</v>
      </c>
      <c r="J11" s="33">
        <f t="shared" si="1"/>
        <v>2336.542555856589</v>
      </c>
      <c r="K11" s="33">
        <f t="shared" si="1"/>
        <v>2065.5815917938726</v>
      </c>
      <c r="L11" s="33">
        <f t="shared" si="1"/>
        <v>1934.8947628951053</v>
      </c>
      <c r="M11" s="33">
        <f t="shared" si="1"/>
        <v>1723.4117706325662</v>
      </c>
      <c r="N11" s="33">
        <f>AB8</f>
        <v>1443.8004864039779</v>
      </c>
      <c r="O11" s="346" t="s">
        <v>79</v>
      </c>
      <c r="P11" s="259">
        <v>2957.7747760126267</v>
      </c>
      <c r="Q11" s="260">
        <v>4423.433620585188</v>
      </c>
      <c r="R11" s="260">
        <v>4280.346626967898</v>
      </c>
      <c r="S11" s="260">
        <v>4304.929759749218</v>
      </c>
      <c r="T11" s="260">
        <v>3925.639346572515</v>
      </c>
      <c r="U11" s="260">
        <v>4310.921284082206</v>
      </c>
      <c r="V11" s="260">
        <v>4968.9562096801765</v>
      </c>
      <c r="W11" s="260">
        <v>4979.82671581097</v>
      </c>
      <c r="X11" s="260">
        <v>4830.159698732012</v>
      </c>
      <c r="Y11" s="260">
        <v>4687.215913908908</v>
      </c>
      <c r="Z11" s="260">
        <v>4176.749626349886</v>
      </c>
      <c r="AA11" s="260">
        <v>3899.1372081235436</v>
      </c>
      <c r="AB11" s="261">
        <v>3866.8798940283746</v>
      </c>
      <c r="AC11" s="124"/>
      <c r="AK11" s="4"/>
      <c r="AU11" s="43"/>
      <c r="AV11" s="64"/>
      <c r="AW11" s="43"/>
      <c r="AX11" s="43"/>
      <c r="AY11" s="43"/>
    </row>
    <row r="12" spans="1:51" ht="17.25" customHeight="1">
      <c r="A12" s="44" t="s">
        <v>61</v>
      </c>
      <c r="B12" s="58">
        <f aca="true" t="shared" si="2" ref="B12:M12">B11+B10+B6</f>
        <v>16303.95430308592</v>
      </c>
      <c r="C12" s="58">
        <f t="shared" si="2"/>
        <v>16784.925582709806</v>
      </c>
      <c r="D12" s="58">
        <f t="shared" si="2"/>
        <v>16649.17345163293</v>
      </c>
      <c r="E12" s="58">
        <f t="shared" si="2"/>
        <v>15959.897308310328</v>
      </c>
      <c r="F12" s="58">
        <f t="shared" si="2"/>
        <v>15866.903716743102</v>
      </c>
      <c r="G12" s="58">
        <f t="shared" si="2"/>
        <v>14541.481069911602</v>
      </c>
      <c r="H12" s="58">
        <f t="shared" si="2"/>
        <v>13321.764036330122</v>
      </c>
      <c r="I12" s="58">
        <f t="shared" si="2"/>
        <v>12634.549263076478</v>
      </c>
      <c r="J12" s="58">
        <f t="shared" si="2"/>
        <v>12221.907177684521</v>
      </c>
      <c r="K12" s="58">
        <f t="shared" si="2"/>
        <v>11281.73121014523</v>
      </c>
      <c r="L12" s="58">
        <f t="shared" si="2"/>
        <v>11040.792111772334</v>
      </c>
      <c r="M12" s="58">
        <f t="shared" si="2"/>
        <v>10850.972757565425</v>
      </c>
      <c r="N12" s="58">
        <f>N11+N10+N6</f>
        <v>10380.881978100637</v>
      </c>
      <c r="O12" s="346" t="s">
        <v>69</v>
      </c>
      <c r="P12" s="259">
        <v>2007.1383708927674</v>
      </c>
      <c r="Q12" s="260">
        <v>2501.7176258503832</v>
      </c>
      <c r="R12" s="260">
        <v>2860.2101196272743</v>
      </c>
      <c r="S12" s="260">
        <v>2429.1854377037553</v>
      </c>
      <c r="T12" s="260">
        <v>2251.8152457073074</v>
      </c>
      <c r="U12" s="260">
        <v>2518.3908668175222</v>
      </c>
      <c r="V12" s="260">
        <v>2737.5417286215793</v>
      </c>
      <c r="W12" s="260">
        <v>3241.9877084463096</v>
      </c>
      <c r="X12" s="260">
        <v>2823.969199218428</v>
      </c>
      <c r="Y12" s="260">
        <v>2559.18636295305</v>
      </c>
      <c r="Z12" s="260">
        <v>2543.2540550720246</v>
      </c>
      <c r="AA12" s="260">
        <v>2342.948302877836</v>
      </c>
      <c r="AB12" s="261">
        <v>2463.5445390567406</v>
      </c>
      <c r="AC12" s="124"/>
      <c r="AK12" s="4"/>
      <c r="AU12" s="43"/>
      <c r="AV12" s="64"/>
      <c r="AW12" s="64"/>
      <c r="AX12" s="43"/>
      <c r="AY12" s="43"/>
    </row>
    <row r="13" spans="1:51" ht="17.25" customHeight="1">
      <c r="A13" s="21" t="s">
        <v>71</v>
      </c>
      <c r="B13" s="384"/>
      <c r="C13" s="384"/>
      <c r="D13" s="384"/>
      <c r="E13" s="384"/>
      <c r="F13" s="384"/>
      <c r="G13" s="384"/>
      <c r="H13" s="384"/>
      <c r="I13" s="384"/>
      <c r="J13" s="385"/>
      <c r="K13" s="59"/>
      <c r="L13" s="349"/>
      <c r="M13" s="351"/>
      <c r="N13" s="350"/>
      <c r="O13" s="346" t="s">
        <v>70</v>
      </c>
      <c r="P13" s="259">
        <v>1480.6277556431417</v>
      </c>
      <c r="Q13" s="260">
        <v>1679.4912372605604</v>
      </c>
      <c r="R13" s="260">
        <v>1634.5022971959586</v>
      </c>
      <c r="S13" s="260">
        <v>1617.5175939449848</v>
      </c>
      <c r="T13" s="260">
        <v>1551.6798956890248</v>
      </c>
      <c r="U13" s="260">
        <v>1495.103893155753</v>
      </c>
      <c r="V13" s="260">
        <v>1455.7691726064454</v>
      </c>
      <c r="W13" s="260">
        <v>1604.499402648043</v>
      </c>
      <c r="X13" s="260">
        <v>1459.8489142941808</v>
      </c>
      <c r="Y13" s="260">
        <v>1461.1308619325278</v>
      </c>
      <c r="Z13" s="260">
        <v>1285.3871566719108</v>
      </c>
      <c r="AA13" s="260">
        <v>1275.282179309854</v>
      </c>
      <c r="AB13" s="261">
        <v>1192.5029239190455</v>
      </c>
      <c r="AC13" s="124"/>
      <c r="AU13" s="43"/>
      <c r="AV13" s="64"/>
      <c r="AW13" s="43"/>
      <c r="AX13" s="43"/>
      <c r="AY13" s="43"/>
    </row>
    <row r="14" spans="1:51" ht="17.25" customHeight="1">
      <c r="A14" s="22" t="s">
        <v>77</v>
      </c>
      <c r="B14" s="33">
        <f aca="true" t="shared" si="3" ref="B14:B20">P9</f>
        <v>12618.36314944242</v>
      </c>
      <c r="C14" s="33">
        <f aca="true" t="shared" si="4" ref="C14:C20">Q9</f>
        <v>13668.920363996742</v>
      </c>
      <c r="D14" s="33">
        <f aca="true" t="shared" si="5" ref="D14:D20">R9</f>
        <v>14314.742386956235</v>
      </c>
      <c r="E14" s="33">
        <f aca="true" t="shared" si="6" ref="E14:E20">S9</f>
        <v>14237.312921503071</v>
      </c>
      <c r="F14" s="33">
        <f aca="true" t="shared" si="7" ref="F14:F20">T9</f>
        <v>14555.19535862041</v>
      </c>
      <c r="G14" s="33">
        <f aca="true" t="shared" si="8" ref="G14:G20">U9</f>
        <v>14345.125413658616</v>
      </c>
      <c r="H14" s="33">
        <f aca="true" t="shared" si="9" ref="H14:H20">V9</f>
        <v>14111.282735528606</v>
      </c>
      <c r="I14" s="33">
        <f aca="true" t="shared" si="10" ref="I14:I20">W9</f>
        <v>13807.981669361156</v>
      </c>
      <c r="J14" s="33">
        <f aca="true" t="shared" si="11" ref="J14:J20">X9</f>
        <v>13824.995250938624</v>
      </c>
      <c r="K14" s="33">
        <f aca="true" t="shared" si="12" ref="K14:K20">Y9</f>
        <v>13085.397996688598</v>
      </c>
      <c r="L14" s="33">
        <f aca="true" t="shared" si="13" ref="L14:L20">Z9</f>
        <v>11954.85854709034</v>
      </c>
      <c r="M14" s="33">
        <f aca="true" t="shared" si="14" ref="M14:M20">AA9</f>
        <v>11027.432407082611</v>
      </c>
      <c r="N14" s="33">
        <f aca="true" t="shared" si="15" ref="N14:N20">AB9</f>
        <v>10214.967418907974</v>
      </c>
      <c r="O14" s="346" t="s">
        <v>138</v>
      </c>
      <c r="P14" s="259">
        <v>0</v>
      </c>
      <c r="Q14" s="260">
        <v>0</v>
      </c>
      <c r="R14" s="260">
        <v>0</v>
      </c>
      <c r="S14" s="260">
        <v>0</v>
      </c>
      <c r="T14" s="260">
        <v>0</v>
      </c>
      <c r="U14" s="260">
        <v>514.4714330331324</v>
      </c>
      <c r="V14" s="260">
        <v>799.5823255492345</v>
      </c>
      <c r="W14" s="260">
        <v>1322.6812017937582</v>
      </c>
      <c r="X14" s="260">
        <v>1330.789082622937</v>
      </c>
      <c r="Y14" s="260">
        <v>1222.450836687158</v>
      </c>
      <c r="Z14" s="260">
        <v>896.0163876297385</v>
      </c>
      <c r="AA14" s="260">
        <v>2485.203135560145</v>
      </c>
      <c r="AB14" s="261">
        <v>2256.7281176789234</v>
      </c>
      <c r="AC14" s="124"/>
      <c r="AK14" s="4"/>
      <c r="AU14" s="43"/>
      <c r="AV14" s="43"/>
      <c r="AW14" s="43"/>
      <c r="AX14" s="43"/>
      <c r="AY14" s="43"/>
    </row>
    <row r="15" spans="1:51" ht="17.25" customHeight="1">
      <c r="A15" s="22" t="s">
        <v>78</v>
      </c>
      <c r="B15" s="33">
        <f t="shared" si="3"/>
        <v>6116.866719983926</v>
      </c>
      <c r="C15" s="33">
        <f t="shared" si="4"/>
        <v>7598.431313842275</v>
      </c>
      <c r="D15" s="33">
        <f t="shared" si="5"/>
        <v>6874.344346237492</v>
      </c>
      <c r="E15" s="33">
        <f t="shared" si="6"/>
        <v>6429.374460268194</v>
      </c>
      <c r="F15" s="33">
        <f t="shared" si="7"/>
        <v>6451.783628854298</v>
      </c>
      <c r="G15" s="33">
        <f t="shared" si="8"/>
        <v>6953.4490009617775</v>
      </c>
      <c r="H15" s="33">
        <f t="shared" si="9"/>
        <v>7322.103305146487</v>
      </c>
      <c r="I15" s="33">
        <f t="shared" si="10"/>
        <v>7650.657324858051</v>
      </c>
      <c r="J15" s="33">
        <f t="shared" si="11"/>
        <v>7147.289082784919</v>
      </c>
      <c r="K15" s="33">
        <f t="shared" si="12"/>
        <v>7278.9879106858525</v>
      </c>
      <c r="L15" s="33">
        <f t="shared" si="13"/>
        <v>6375.0802378912185</v>
      </c>
      <c r="M15" s="33">
        <f t="shared" si="14"/>
        <v>5617.814240474915</v>
      </c>
      <c r="N15" s="33">
        <f t="shared" si="15"/>
        <v>5583.728370821615</v>
      </c>
      <c r="O15" s="346" t="s">
        <v>112</v>
      </c>
      <c r="P15" s="259">
        <v>2499.5738694334423</v>
      </c>
      <c r="Q15" s="260">
        <v>1628.8424925712113</v>
      </c>
      <c r="R15" s="260">
        <v>1678.7384697500113</v>
      </c>
      <c r="S15" s="260">
        <v>1698.0660768805487</v>
      </c>
      <c r="T15" s="260">
        <v>1328.751485253173</v>
      </c>
      <c r="U15" s="260">
        <v>1349.6487164562634</v>
      </c>
      <c r="V15" s="260">
        <v>1446.6301092026524</v>
      </c>
      <c r="W15" s="260">
        <v>1492.039338076755</v>
      </c>
      <c r="X15" s="260">
        <v>1575.8848854396042</v>
      </c>
      <c r="Y15" s="260">
        <v>1393.9843195676717</v>
      </c>
      <c r="Z15" s="260">
        <v>1383.579292038806</v>
      </c>
      <c r="AA15" s="260">
        <v>1586.1029529599803</v>
      </c>
      <c r="AB15" s="261">
        <v>1456.5380065336378</v>
      </c>
      <c r="AC15" s="124"/>
      <c r="AK15" s="4"/>
      <c r="AU15" s="43"/>
      <c r="AV15" s="64"/>
      <c r="AW15" s="43"/>
      <c r="AX15" s="43"/>
      <c r="AY15" s="43"/>
    </row>
    <row r="16" spans="1:51" ht="17.25" customHeight="1">
      <c r="A16" s="22" t="s">
        <v>79</v>
      </c>
      <c r="B16" s="33">
        <f t="shared" si="3"/>
        <v>2957.7747760126267</v>
      </c>
      <c r="C16" s="33">
        <f t="shared" si="4"/>
        <v>4423.433620585188</v>
      </c>
      <c r="D16" s="33">
        <f t="shared" si="5"/>
        <v>4280.346626967898</v>
      </c>
      <c r="E16" s="33">
        <f t="shared" si="6"/>
        <v>4304.929759749218</v>
      </c>
      <c r="F16" s="33">
        <f t="shared" si="7"/>
        <v>3925.639346572515</v>
      </c>
      <c r="G16" s="33">
        <f t="shared" si="8"/>
        <v>4310.921284082206</v>
      </c>
      <c r="H16" s="33">
        <f t="shared" si="9"/>
        <v>4968.9562096801765</v>
      </c>
      <c r="I16" s="33">
        <f t="shared" si="10"/>
        <v>4979.82671581097</v>
      </c>
      <c r="J16" s="33">
        <f t="shared" si="11"/>
        <v>4830.159698732012</v>
      </c>
      <c r="K16" s="33">
        <f t="shared" si="12"/>
        <v>4687.215913908908</v>
      </c>
      <c r="L16" s="33">
        <f t="shared" si="13"/>
        <v>4176.749626349886</v>
      </c>
      <c r="M16" s="33">
        <f t="shared" si="14"/>
        <v>3899.1372081235436</v>
      </c>
      <c r="N16" s="33">
        <f t="shared" si="15"/>
        <v>3866.8798940283746</v>
      </c>
      <c r="O16" s="346" t="s">
        <v>108</v>
      </c>
      <c r="P16" s="259">
        <v>7930.491100807068</v>
      </c>
      <c r="Q16" s="260">
        <v>10743.393782669476</v>
      </c>
      <c r="R16" s="260">
        <v>10623.938352696861</v>
      </c>
      <c r="S16" s="260">
        <v>9659.340286472698</v>
      </c>
      <c r="T16" s="260">
        <v>8840.263880290768</v>
      </c>
      <c r="U16" s="260">
        <v>10546.124353969384</v>
      </c>
      <c r="V16" s="260">
        <v>10344.401289338823</v>
      </c>
      <c r="W16" s="260">
        <v>9033.816242719513</v>
      </c>
      <c r="X16" s="260">
        <v>8257.34327120753</v>
      </c>
      <c r="Y16" s="260">
        <v>6648.465648365744</v>
      </c>
      <c r="Z16" s="260">
        <v>6212.446682642184</v>
      </c>
      <c r="AA16" s="260">
        <v>5256.495490237479</v>
      </c>
      <c r="AB16" s="261">
        <v>4944.216375592861</v>
      </c>
      <c r="AC16" s="124"/>
      <c r="AK16" s="4"/>
      <c r="AU16" s="43"/>
      <c r="AV16" s="43"/>
      <c r="AW16" s="43"/>
      <c r="AX16" s="43"/>
      <c r="AY16" s="43"/>
    </row>
    <row r="17" spans="1:51" ht="17.25" customHeight="1">
      <c r="A17" s="22" t="s">
        <v>69</v>
      </c>
      <c r="B17" s="33">
        <f t="shared" si="3"/>
        <v>2007.1383708927674</v>
      </c>
      <c r="C17" s="33">
        <f t="shared" si="4"/>
        <v>2501.7176258503832</v>
      </c>
      <c r="D17" s="33">
        <f t="shared" si="5"/>
        <v>2860.2101196272743</v>
      </c>
      <c r="E17" s="33">
        <f t="shared" si="6"/>
        <v>2429.1854377037553</v>
      </c>
      <c r="F17" s="33">
        <f t="shared" si="7"/>
        <v>2251.8152457073074</v>
      </c>
      <c r="G17" s="33">
        <f t="shared" si="8"/>
        <v>2518.3908668175222</v>
      </c>
      <c r="H17" s="33">
        <f t="shared" si="9"/>
        <v>2737.5417286215793</v>
      </c>
      <c r="I17" s="33">
        <f t="shared" si="10"/>
        <v>3241.9877084463096</v>
      </c>
      <c r="J17" s="33">
        <f t="shared" si="11"/>
        <v>2823.969199218428</v>
      </c>
      <c r="K17" s="33">
        <f t="shared" si="12"/>
        <v>2559.18636295305</v>
      </c>
      <c r="L17" s="33">
        <f t="shared" si="13"/>
        <v>2543.2540550720246</v>
      </c>
      <c r="M17" s="33">
        <f t="shared" si="14"/>
        <v>2342.948302877836</v>
      </c>
      <c r="N17" s="33">
        <f t="shared" si="15"/>
        <v>2463.5445390567406</v>
      </c>
      <c r="O17" s="346" t="s">
        <v>109</v>
      </c>
      <c r="P17" s="259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260">
        <v>0</v>
      </c>
      <c r="W17" s="260">
        <v>639.5325762290242</v>
      </c>
      <c r="X17" s="260">
        <v>806.25520191492</v>
      </c>
      <c r="Y17" s="260">
        <v>936.5856302257758</v>
      </c>
      <c r="Z17" s="260">
        <v>945.2973868039929</v>
      </c>
      <c r="AA17" s="260">
        <v>992.6370123718119</v>
      </c>
      <c r="AB17" s="261">
        <v>523.9479683955338</v>
      </c>
      <c r="AC17" s="124"/>
      <c r="AK17" s="4"/>
      <c r="AU17" s="43"/>
      <c r="AV17" s="43"/>
      <c r="AW17" s="43"/>
      <c r="AX17" s="43"/>
      <c r="AY17" s="43"/>
    </row>
    <row r="18" spans="1:51" ht="17.25" customHeight="1">
      <c r="A18" s="22" t="s">
        <v>70</v>
      </c>
      <c r="B18" s="33">
        <f t="shared" si="3"/>
        <v>1480.6277556431417</v>
      </c>
      <c r="C18" s="33">
        <f t="shared" si="4"/>
        <v>1679.4912372605604</v>
      </c>
      <c r="D18" s="33">
        <f t="shared" si="5"/>
        <v>1634.5022971959586</v>
      </c>
      <c r="E18" s="33">
        <f t="shared" si="6"/>
        <v>1617.5175939449848</v>
      </c>
      <c r="F18" s="33">
        <f t="shared" si="7"/>
        <v>1551.6798956890248</v>
      </c>
      <c r="G18" s="33">
        <f t="shared" si="8"/>
        <v>1495.103893155753</v>
      </c>
      <c r="H18" s="33">
        <f t="shared" si="9"/>
        <v>1455.7691726064454</v>
      </c>
      <c r="I18" s="33">
        <f t="shared" si="10"/>
        <v>1604.499402648043</v>
      </c>
      <c r="J18" s="33">
        <f t="shared" si="11"/>
        <v>1459.8489142941808</v>
      </c>
      <c r="K18" s="33">
        <f t="shared" si="12"/>
        <v>1461.1308619325278</v>
      </c>
      <c r="L18" s="33">
        <f t="shared" si="13"/>
        <v>1285.3871566719108</v>
      </c>
      <c r="M18" s="33">
        <f t="shared" si="14"/>
        <v>1275.282179309854</v>
      </c>
      <c r="N18" s="33">
        <f t="shared" si="15"/>
        <v>1192.5029239190455</v>
      </c>
      <c r="Z18" s="120"/>
      <c r="AA18" s="121"/>
      <c r="AB18" s="119"/>
      <c r="AC18" s="43"/>
      <c r="AK18" s="4"/>
      <c r="AU18" s="43"/>
      <c r="AV18" s="43"/>
      <c r="AW18" s="43"/>
      <c r="AX18" s="64"/>
      <c r="AY18" s="43"/>
    </row>
    <row r="19" spans="1:51" ht="17.25" customHeight="1">
      <c r="A19" s="22" t="s">
        <v>133</v>
      </c>
      <c r="B19" s="33">
        <f t="shared" si="3"/>
        <v>0</v>
      </c>
      <c r="C19" s="33">
        <f t="shared" si="4"/>
        <v>0</v>
      </c>
      <c r="D19" s="33">
        <f t="shared" si="5"/>
        <v>0</v>
      </c>
      <c r="E19" s="33">
        <f t="shared" si="6"/>
        <v>0</v>
      </c>
      <c r="F19" s="33">
        <f t="shared" si="7"/>
        <v>0</v>
      </c>
      <c r="G19" s="33">
        <f t="shared" si="8"/>
        <v>514.4714330331324</v>
      </c>
      <c r="H19" s="33">
        <f t="shared" si="9"/>
        <v>799.5823255492345</v>
      </c>
      <c r="I19" s="33">
        <f t="shared" si="10"/>
        <v>1322.6812017937582</v>
      </c>
      <c r="J19" s="33">
        <f t="shared" si="11"/>
        <v>1330.789082622937</v>
      </c>
      <c r="K19" s="33">
        <f t="shared" si="12"/>
        <v>1222.450836687158</v>
      </c>
      <c r="L19" s="33">
        <f t="shared" si="13"/>
        <v>896.0163876297385</v>
      </c>
      <c r="M19" s="33">
        <f t="shared" si="14"/>
        <v>2485.203135560145</v>
      </c>
      <c r="N19" s="33">
        <f t="shared" si="15"/>
        <v>2256.7281176789234</v>
      </c>
      <c r="O19" s="346" t="s">
        <v>68</v>
      </c>
      <c r="P19" s="259">
        <v>4890.0867175696285</v>
      </c>
      <c r="Q19" s="260">
        <v>1482.994973545063</v>
      </c>
      <c r="R19" s="260">
        <v>1612.8830947332965</v>
      </c>
      <c r="S19" s="260">
        <v>2533.7063542885976</v>
      </c>
      <c r="T19" s="260">
        <v>2497.9699118160715</v>
      </c>
      <c r="U19" s="260">
        <v>2208.375894223041</v>
      </c>
      <c r="V19" s="260">
        <v>2915.1624554513432</v>
      </c>
      <c r="W19" s="260">
        <v>2448.671124390034</v>
      </c>
      <c r="X19" s="260">
        <v>2971.4975234552044</v>
      </c>
      <c r="Y19" s="260">
        <v>2567.919361533247</v>
      </c>
      <c r="Z19" s="260">
        <v>3591.49492491018</v>
      </c>
      <c r="AA19" s="260">
        <v>2423.322245519409</v>
      </c>
      <c r="AB19" s="261">
        <v>2623.2372866569444</v>
      </c>
      <c r="AC19" s="124"/>
      <c r="AK19" s="4"/>
      <c r="AU19" s="43"/>
      <c r="AV19" s="43"/>
      <c r="AW19" s="43"/>
      <c r="AX19" s="43"/>
      <c r="AY19" s="43"/>
    </row>
    <row r="20" spans="1:51" ht="17.25" customHeight="1" thickBot="1">
      <c r="A20" s="22" t="s">
        <v>7</v>
      </c>
      <c r="B20" s="33">
        <f t="shared" si="3"/>
        <v>2499.5738694334423</v>
      </c>
      <c r="C20" s="33">
        <f t="shared" si="4"/>
        <v>1628.8424925712113</v>
      </c>
      <c r="D20" s="33">
        <f t="shared" si="5"/>
        <v>1678.7384697500113</v>
      </c>
      <c r="E20" s="33">
        <f t="shared" si="6"/>
        <v>1698.0660768805487</v>
      </c>
      <c r="F20" s="33">
        <f t="shared" si="7"/>
        <v>1328.751485253173</v>
      </c>
      <c r="G20" s="33">
        <f t="shared" si="8"/>
        <v>1349.6487164562634</v>
      </c>
      <c r="H20" s="33">
        <f t="shared" si="9"/>
        <v>1446.6301092026524</v>
      </c>
      <c r="I20" s="33">
        <f t="shared" si="10"/>
        <v>1492.039338076755</v>
      </c>
      <c r="J20" s="33">
        <f t="shared" si="11"/>
        <v>1575.8848854396042</v>
      </c>
      <c r="K20" s="33">
        <f t="shared" si="12"/>
        <v>1393.9843195676717</v>
      </c>
      <c r="L20" s="33">
        <f t="shared" si="13"/>
        <v>1383.579292038806</v>
      </c>
      <c r="M20" s="33">
        <f t="shared" si="14"/>
        <v>1586.1029529599803</v>
      </c>
      <c r="N20" s="33">
        <f t="shared" si="15"/>
        <v>1456.5380065336378</v>
      </c>
      <c r="O20" s="347" t="s">
        <v>61</v>
      </c>
      <c r="P20" s="263">
        <v>56804.87676287175</v>
      </c>
      <c r="Q20" s="264">
        <v>60512.15099302775</v>
      </c>
      <c r="R20" s="264">
        <v>60528.879145794934</v>
      </c>
      <c r="S20" s="264">
        <v>58869.33019912061</v>
      </c>
      <c r="T20" s="264">
        <v>57270.00246954513</v>
      </c>
      <c r="U20" s="264">
        <v>58783.09192626986</v>
      </c>
      <c r="V20" s="264">
        <v>59423.193367465436</v>
      </c>
      <c r="W20" s="264">
        <v>58856.24256740976</v>
      </c>
      <c r="X20" s="264">
        <v>57249.939288288195</v>
      </c>
      <c r="Y20" s="264">
        <v>53123.05605269622</v>
      </c>
      <c r="Z20" s="264">
        <v>50404.95640887411</v>
      </c>
      <c r="AA20" s="264">
        <v>47757.347932082565</v>
      </c>
      <c r="AB20" s="265">
        <v>45507.172879693084</v>
      </c>
      <c r="AC20" s="124"/>
      <c r="AK20" s="4"/>
      <c r="AU20" s="43"/>
      <c r="AV20" s="43"/>
      <c r="AW20" s="43"/>
      <c r="AX20" s="43"/>
      <c r="AY20" s="43"/>
    </row>
    <row r="21" spans="1:51" s="7" customFormat="1" ht="17.25" customHeight="1" thickTop="1">
      <c r="A21" s="44" t="s">
        <v>61</v>
      </c>
      <c r="B21" s="33">
        <f aca="true" t="shared" si="16" ref="B21:M21">B14+B15+B16+B17+B18+B19+B20</f>
        <v>27680.344641408323</v>
      </c>
      <c r="C21" s="33">
        <f t="shared" si="16"/>
        <v>31500.83665410636</v>
      </c>
      <c r="D21" s="33">
        <f t="shared" si="16"/>
        <v>31642.88424673487</v>
      </c>
      <c r="E21" s="33">
        <f t="shared" si="16"/>
        <v>30716.386250049774</v>
      </c>
      <c r="F21" s="33">
        <f t="shared" si="16"/>
        <v>30064.86496069673</v>
      </c>
      <c r="G21" s="33">
        <f t="shared" si="16"/>
        <v>31487.110608165272</v>
      </c>
      <c r="H21" s="33">
        <f t="shared" si="16"/>
        <v>32841.86558633518</v>
      </c>
      <c r="I21" s="33">
        <f t="shared" si="16"/>
        <v>34099.67336099504</v>
      </c>
      <c r="J21" s="33">
        <f t="shared" si="16"/>
        <v>32992.9361140307</v>
      </c>
      <c r="K21" s="33">
        <f t="shared" si="16"/>
        <v>31688.35420242377</v>
      </c>
      <c r="L21" s="33">
        <f t="shared" si="16"/>
        <v>28614.925302743923</v>
      </c>
      <c r="M21" s="33">
        <f t="shared" si="16"/>
        <v>28233.920426388886</v>
      </c>
      <c r="N21" s="33">
        <f>N14+N15+N16+N17+N18+N19+N20</f>
        <v>27034.88927094631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U21" s="69"/>
      <c r="AV21" s="69"/>
      <c r="AW21" s="69"/>
      <c r="AX21" s="69"/>
      <c r="AY21" s="69"/>
    </row>
    <row r="22" spans="1:36" ht="17.25" customHeight="1">
      <c r="A22" s="383"/>
      <c r="B22" s="384"/>
      <c r="C22" s="384"/>
      <c r="D22" s="384"/>
      <c r="E22" s="384"/>
      <c r="F22" s="384"/>
      <c r="G22" s="384"/>
      <c r="H22" s="384"/>
      <c r="I22" s="384"/>
      <c r="J22" s="385"/>
      <c r="K22" s="59"/>
      <c r="L22" s="352"/>
      <c r="M22" s="354"/>
      <c r="N22" s="353"/>
      <c r="O22" s="7"/>
      <c r="P22" s="7"/>
      <c r="V22" s="4"/>
      <c r="AF22" s="43"/>
      <c r="AG22" s="43"/>
      <c r="AH22" s="43"/>
      <c r="AI22" s="43"/>
      <c r="AJ22" s="43"/>
    </row>
    <row r="23" spans="1:36" ht="17.25" customHeight="1">
      <c r="A23" s="32" t="s">
        <v>81</v>
      </c>
      <c r="B23" s="33">
        <f aca="true" t="shared" si="17" ref="B23:M23">P16</f>
        <v>7930.491100807068</v>
      </c>
      <c r="C23" s="33">
        <f t="shared" si="17"/>
        <v>10743.393782669476</v>
      </c>
      <c r="D23" s="33">
        <f t="shared" si="17"/>
        <v>10623.938352696861</v>
      </c>
      <c r="E23" s="33">
        <f t="shared" si="17"/>
        <v>9659.340286472698</v>
      </c>
      <c r="F23" s="33">
        <f t="shared" si="17"/>
        <v>8840.263880290768</v>
      </c>
      <c r="G23" s="33">
        <f t="shared" si="17"/>
        <v>10546.124353969384</v>
      </c>
      <c r="H23" s="33">
        <f t="shared" si="17"/>
        <v>10344.401289338823</v>
      </c>
      <c r="I23" s="33">
        <f t="shared" si="17"/>
        <v>9033.816242719513</v>
      </c>
      <c r="J23" s="33">
        <f t="shared" si="17"/>
        <v>8257.34327120753</v>
      </c>
      <c r="K23" s="33">
        <f t="shared" si="17"/>
        <v>6648.465648365744</v>
      </c>
      <c r="L23" s="33">
        <f t="shared" si="17"/>
        <v>6212.446682642184</v>
      </c>
      <c r="M23" s="33">
        <f t="shared" si="17"/>
        <v>5256.495490237479</v>
      </c>
      <c r="N23" s="33">
        <f>AB16</f>
        <v>4944.216375592861</v>
      </c>
      <c r="V23" s="4"/>
      <c r="AF23" s="43"/>
      <c r="AG23" s="43"/>
      <c r="AH23" s="43"/>
      <c r="AI23" s="43"/>
      <c r="AJ23" s="43"/>
    </row>
    <row r="24" spans="1:36" ht="17.25" customHeight="1">
      <c r="A24" s="383"/>
      <c r="B24" s="384"/>
      <c r="C24" s="384"/>
      <c r="D24" s="384"/>
      <c r="E24" s="384"/>
      <c r="F24" s="384"/>
      <c r="G24" s="384"/>
      <c r="H24" s="384"/>
      <c r="I24" s="384"/>
      <c r="J24" s="385"/>
      <c r="K24" s="59"/>
      <c r="L24" s="349"/>
      <c r="M24" s="351"/>
      <c r="N24" s="350"/>
      <c r="V24" s="4"/>
      <c r="AF24" s="43"/>
      <c r="AG24" s="43"/>
      <c r="AH24" s="43"/>
      <c r="AI24" s="43"/>
      <c r="AJ24" s="43"/>
    </row>
    <row r="25" spans="1:36" ht="17.25" customHeight="1">
      <c r="A25" s="45" t="s">
        <v>85</v>
      </c>
      <c r="B25" s="33" t="s">
        <v>21</v>
      </c>
      <c r="C25" s="33" t="s">
        <v>21</v>
      </c>
      <c r="D25" s="33" t="s">
        <v>21</v>
      </c>
      <c r="E25" s="33" t="s">
        <v>21</v>
      </c>
      <c r="F25" s="33" t="s">
        <v>21</v>
      </c>
      <c r="G25" s="33" t="s">
        <v>21</v>
      </c>
      <c r="H25" s="33" t="s">
        <v>21</v>
      </c>
      <c r="I25" s="33">
        <f aca="true" t="shared" si="18" ref="I25:N25">W17</f>
        <v>639.5325762290242</v>
      </c>
      <c r="J25" s="33">
        <f t="shared" si="18"/>
        <v>806.25520191492</v>
      </c>
      <c r="K25" s="33">
        <f t="shared" si="18"/>
        <v>936.5856302257758</v>
      </c>
      <c r="L25" s="33">
        <f t="shared" si="18"/>
        <v>945.2973868039929</v>
      </c>
      <c r="M25" s="33">
        <f t="shared" si="18"/>
        <v>992.6370123718119</v>
      </c>
      <c r="N25" s="33">
        <f t="shared" si="18"/>
        <v>523.9479683955338</v>
      </c>
      <c r="V25" s="4"/>
      <c r="AF25" s="43"/>
      <c r="AG25" s="43"/>
      <c r="AH25" s="43"/>
      <c r="AI25" s="43"/>
      <c r="AJ25" s="43"/>
    </row>
    <row r="26" spans="1:36" ht="17.25" customHeight="1">
      <c r="A26" s="386"/>
      <c r="B26" s="387"/>
      <c r="C26" s="387"/>
      <c r="D26" s="387"/>
      <c r="E26" s="387"/>
      <c r="F26" s="387"/>
      <c r="G26" s="387"/>
      <c r="H26" s="387"/>
      <c r="I26" s="387"/>
      <c r="J26" s="388"/>
      <c r="K26" s="59"/>
      <c r="L26" s="349"/>
      <c r="M26" s="351"/>
      <c r="N26" s="350"/>
      <c r="V26" s="4"/>
      <c r="AF26" s="43"/>
      <c r="AG26" s="43"/>
      <c r="AH26" s="43"/>
      <c r="AI26" s="43"/>
      <c r="AJ26" s="43"/>
    </row>
    <row r="27" spans="1:36" ht="17.25" customHeight="1">
      <c r="A27" s="20" t="s">
        <v>68</v>
      </c>
      <c r="B27" s="33">
        <f aca="true" t="shared" si="19" ref="B27:M27">P19</f>
        <v>4890.0867175696285</v>
      </c>
      <c r="C27" s="33">
        <f t="shared" si="19"/>
        <v>1482.994973545063</v>
      </c>
      <c r="D27" s="33">
        <f t="shared" si="19"/>
        <v>1612.8830947332965</v>
      </c>
      <c r="E27" s="33">
        <f t="shared" si="19"/>
        <v>2533.7063542885976</v>
      </c>
      <c r="F27" s="33">
        <f>T19</f>
        <v>2497.9699118160715</v>
      </c>
      <c r="G27" s="33">
        <f t="shared" si="19"/>
        <v>2208.375894223041</v>
      </c>
      <c r="H27" s="33">
        <f t="shared" si="19"/>
        <v>2915.1624554513432</v>
      </c>
      <c r="I27" s="33">
        <f t="shared" si="19"/>
        <v>2448.671124390034</v>
      </c>
      <c r="J27" s="33">
        <f t="shared" si="19"/>
        <v>2971.4975234552044</v>
      </c>
      <c r="K27" s="33">
        <f t="shared" si="19"/>
        <v>2567.919361533247</v>
      </c>
      <c r="L27" s="33">
        <f t="shared" si="19"/>
        <v>3591.49492491018</v>
      </c>
      <c r="M27" s="33">
        <f t="shared" si="19"/>
        <v>2423.322245519409</v>
      </c>
      <c r="N27" s="33">
        <f>AB19</f>
        <v>2623.2372866569444</v>
      </c>
      <c r="V27" s="4"/>
      <c r="AF27" s="43"/>
      <c r="AG27" s="43"/>
      <c r="AH27" s="43"/>
      <c r="AI27" s="43"/>
      <c r="AJ27" s="43"/>
    </row>
    <row r="28" spans="1:36" ht="17.25" customHeight="1">
      <c r="A28" s="386"/>
      <c r="B28" s="387"/>
      <c r="C28" s="387"/>
      <c r="D28" s="387"/>
      <c r="E28" s="387"/>
      <c r="F28" s="387"/>
      <c r="G28" s="387"/>
      <c r="H28" s="387"/>
      <c r="I28" s="387"/>
      <c r="J28" s="388"/>
      <c r="K28" s="59"/>
      <c r="L28" s="349"/>
      <c r="M28" s="351"/>
      <c r="N28" s="350"/>
      <c r="V28" s="4"/>
      <c r="AF28" s="43"/>
      <c r="AG28" s="43"/>
      <c r="AH28" s="43"/>
      <c r="AI28" s="43"/>
      <c r="AJ28" s="43"/>
    </row>
    <row r="29" spans="1:36" ht="17.25" customHeight="1">
      <c r="A29" s="22" t="s">
        <v>62</v>
      </c>
      <c r="B29" s="33">
        <f aca="true" t="shared" si="20" ref="B29:M29">P20</f>
        <v>56804.87676287175</v>
      </c>
      <c r="C29" s="33">
        <f t="shared" si="20"/>
        <v>60512.15099302775</v>
      </c>
      <c r="D29" s="33">
        <f t="shared" si="20"/>
        <v>60528.879145794934</v>
      </c>
      <c r="E29" s="33">
        <f t="shared" si="20"/>
        <v>58869.33019912061</v>
      </c>
      <c r="F29" s="33">
        <f t="shared" si="20"/>
        <v>57270.00246954513</v>
      </c>
      <c r="G29" s="33">
        <f t="shared" si="20"/>
        <v>58783.09192626986</v>
      </c>
      <c r="H29" s="33">
        <f t="shared" si="20"/>
        <v>59423.193367465436</v>
      </c>
      <c r="I29" s="33">
        <f t="shared" si="20"/>
        <v>58856.24256740976</v>
      </c>
      <c r="J29" s="33">
        <f t="shared" si="20"/>
        <v>57249.939288288195</v>
      </c>
      <c r="K29" s="33">
        <f t="shared" si="20"/>
        <v>53123.05605269622</v>
      </c>
      <c r="L29" s="33">
        <f t="shared" si="20"/>
        <v>50404.95640887411</v>
      </c>
      <c r="M29" s="33">
        <f t="shared" si="20"/>
        <v>47757.347932082565</v>
      </c>
      <c r="N29" s="33">
        <f>AB20</f>
        <v>45507.172879693084</v>
      </c>
      <c r="AF29" s="43"/>
      <c r="AG29" s="43"/>
      <c r="AH29" s="43"/>
      <c r="AI29" s="43"/>
      <c r="AJ29" s="43"/>
    </row>
    <row r="30" spans="1:10" ht="17.25" customHeight="1">
      <c r="A30" s="1" t="s">
        <v>127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9" ht="17.25" customHeight="1">
      <c r="A31" s="1" t="s">
        <v>110</v>
      </c>
      <c r="B31" s="50"/>
      <c r="C31" s="50"/>
      <c r="D31" s="50"/>
      <c r="E31" s="50"/>
      <c r="F31" s="50"/>
      <c r="G31" s="50"/>
      <c r="H31" s="50"/>
      <c r="I31" s="50"/>
    </row>
    <row r="32" ht="17.25" customHeight="1">
      <c r="A32" s="50" t="s">
        <v>86</v>
      </c>
    </row>
    <row r="33" spans="11:14" ht="17.25" customHeight="1">
      <c r="K33" s="66"/>
      <c r="L33" s="64"/>
      <c r="M33" s="64"/>
      <c r="N33" s="64"/>
    </row>
    <row r="34" spans="11:14" ht="17.25" customHeight="1">
      <c r="K34" s="67"/>
      <c r="L34" s="64"/>
      <c r="M34" s="64"/>
      <c r="N34" s="64"/>
    </row>
    <row r="35" spans="11:14" ht="17.25" customHeight="1">
      <c r="K35" s="67"/>
      <c r="L35" s="64"/>
      <c r="M35" s="64"/>
      <c r="N35" s="64"/>
    </row>
    <row r="36" spans="1:14" ht="17.25" customHeight="1">
      <c r="A36"/>
      <c r="B36"/>
      <c r="C36"/>
      <c r="D36"/>
      <c r="E36"/>
      <c r="F36"/>
      <c r="G36"/>
      <c r="H36"/>
      <c r="I36"/>
      <c r="J36"/>
      <c r="K36"/>
      <c r="L36"/>
      <c r="M36" s="39"/>
      <c r="N36" s="39"/>
    </row>
    <row r="38" spans="1:8" ht="17.25" customHeight="1">
      <c r="A38" s="49"/>
      <c r="B38" s="49"/>
      <c r="C38" s="49"/>
      <c r="D38" s="49"/>
      <c r="E38" s="49"/>
      <c r="F38" s="49"/>
      <c r="G38" s="49"/>
      <c r="H38" s="49"/>
    </row>
  </sheetData>
  <sheetProtection/>
  <mergeCells count="7">
    <mergeCell ref="A1:M2"/>
    <mergeCell ref="A24:J24"/>
    <mergeCell ref="A26:J26"/>
    <mergeCell ref="A28:J28"/>
    <mergeCell ref="B13:J13"/>
    <mergeCell ref="A22:J22"/>
    <mergeCell ref="B5:K5"/>
  </mergeCells>
  <printOptions horizontalCentered="1"/>
  <pageMargins left="0.75" right="0.75" top="0.75" bottom="0.5" header="0.75" footer="0.5"/>
  <pageSetup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="60" zoomScalePageLayoutView="0" workbookViewId="0" topLeftCell="A1">
      <selection activeCell="M16" sqref="M16"/>
    </sheetView>
  </sheetViews>
  <sheetFormatPr defaultColWidth="9.140625" defaultRowHeight="17.25" customHeight="1"/>
  <cols>
    <col min="1" max="1" width="19.8515625" style="1" customWidth="1"/>
    <col min="2" max="10" width="9.140625" style="1" customWidth="1"/>
    <col min="11" max="11" width="9.57421875" style="1" customWidth="1"/>
    <col min="12" max="12" width="9.140625" style="1" customWidth="1"/>
    <col min="13" max="14" width="9.8515625" style="1" customWidth="1"/>
    <col min="15" max="15" width="19.8515625" style="1" hidden="1" customWidth="1"/>
    <col min="16" max="29" width="9.140625" style="1" hidden="1" customWidth="1"/>
    <col min="30" max="16384" width="9.140625" style="1" customWidth="1"/>
  </cols>
  <sheetData>
    <row r="1" spans="1:28" ht="21" customHeight="1" thickTop="1">
      <c r="A1" s="382" t="s">
        <v>176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O1" s="415"/>
      <c r="P1" s="217" t="s">
        <v>146</v>
      </c>
      <c r="Q1" s="218" t="s">
        <v>147</v>
      </c>
      <c r="R1" s="218" t="s">
        <v>148</v>
      </c>
      <c r="S1" s="218" t="s">
        <v>149</v>
      </c>
      <c r="T1" s="218" t="s">
        <v>150</v>
      </c>
      <c r="U1" s="218" t="s">
        <v>151</v>
      </c>
      <c r="V1" s="218" t="s">
        <v>152</v>
      </c>
      <c r="W1" s="218" t="s">
        <v>153</v>
      </c>
      <c r="X1" s="218" t="s">
        <v>154</v>
      </c>
      <c r="Y1" s="218" t="s">
        <v>155</v>
      </c>
      <c r="Z1" s="218" t="s">
        <v>156</v>
      </c>
      <c r="AA1" s="218" t="s">
        <v>157</v>
      </c>
      <c r="AB1" s="219" t="s">
        <v>158</v>
      </c>
    </row>
    <row r="2" spans="1:28" ht="21" customHeight="1" thickBo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416"/>
      <c r="P2" s="237" t="s">
        <v>96</v>
      </c>
      <c r="Q2" s="238" t="s">
        <v>96</v>
      </c>
      <c r="R2" s="238" t="s">
        <v>96</v>
      </c>
      <c r="S2" s="238" t="s">
        <v>96</v>
      </c>
      <c r="T2" s="238" t="s">
        <v>96</v>
      </c>
      <c r="U2" s="238" t="s">
        <v>96</v>
      </c>
      <c r="V2" s="238" t="s">
        <v>96</v>
      </c>
      <c r="W2" s="238" t="s">
        <v>96</v>
      </c>
      <c r="X2" s="238" t="s">
        <v>96</v>
      </c>
      <c r="Y2" s="238" t="s">
        <v>96</v>
      </c>
      <c r="Z2" s="238" t="s">
        <v>96</v>
      </c>
      <c r="AA2" s="238" t="s">
        <v>96</v>
      </c>
      <c r="AB2" s="239" t="s">
        <v>96</v>
      </c>
    </row>
    <row r="3" spans="15:28" ht="21" customHeight="1" thickTop="1">
      <c r="O3" s="241" t="s">
        <v>97</v>
      </c>
      <c r="P3" s="240">
        <v>1</v>
      </c>
      <c r="Q3" s="240">
        <v>1</v>
      </c>
      <c r="R3" s="240">
        <v>1</v>
      </c>
      <c r="S3" s="240">
        <v>1</v>
      </c>
      <c r="T3" s="240">
        <v>0</v>
      </c>
      <c r="U3" s="240">
        <v>0</v>
      </c>
      <c r="V3" s="240">
        <v>0</v>
      </c>
      <c r="W3" s="240">
        <v>0</v>
      </c>
      <c r="X3" s="240">
        <v>0</v>
      </c>
      <c r="Y3" s="240">
        <v>0</v>
      </c>
      <c r="Z3" s="240">
        <v>0</v>
      </c>
      <c r="AA3" s="240">
        <v>0</v>
      </c>
      <c r="AB3" s="240">
        <v>0</v>
      </c>
    </row>
    <row r="4" spans="1:28" ht="17.25" customHeight="1">
      <c r="A4" s="17" t="s">
        <v>1</v>
      </c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373" t="s">
        <v>98</v>
      </c>
      <c r="P4" s="240">
        <v>0</v>
      </c>
      <c r="Q4" s="240">
        <v>0</v>
      </c>
      <c r="R4" s="240">
        <v>0</v>
      </c>
      <c r="S4" s="240">
        <v>0</v>
      </c>
      <c r="T4" s="240">
        <v>0.2935272441696822</v>
      </c>
      <c r="U4" s="240">
        <v>0.2783806980402759</v>
      </c>
      <c r="V4" s="240">
        <v>0.2754809329156667</v>
      </c>
      <c r="W4" s="240">
        <v>0.22940172895443628</v>
      </c>
      <c r="X4" s="240">
        <v>0.2167398080815791</v>
      </c>
      <c r="Y4" s="240">
        <v>0.21339864420765361</v>
      </c>
      <c r="Z4" s="240">
        <v>0.2043429586188159</v>
      </c>
      <c r="AA4" s="240">
        <v>0.178442619034907</v>
      </c>
      <c r="AB4" s="240">
        <v>0.15689741757607223</v>
      </c>
    </row>
    <row r="5" spans="1:28" ht="17.25" customHeight="1">
      <c r="A5" s="20" t="s">
        <v>2</v>
      </c>
      <c r="B5" s="16" t="s">
        <v>21</v>
      </c>
      <c r="C5" s="16" t="s">
        <v>21</v>
      </c>
      <c r="D5" s="16" t="s">
        <v>21</v>
      </c>
      <c r="E5" s="16" t="s">
        <v>21</v>
      </c>
      <c r="F5" s="16">
        <f>T4</f>
        <v>0.2935272441696822</v>
      </c>
      <c r="G5" s="16">
        <f aca="true" t="shared" si="0" ref="G5:N5">U4</f>
        <v>0.2783806980402759</v>
      </c>
      <c r="H5" s="16">
        <f t="shared" si="0"/>
        <v>0.2754809329156667</v>
      </c>
      <c r="I5" s="16">
        <f t="shared" si="0"/>
        <v>0.22940172895443628</v>
      </c>
      <c r="J5" s="16">
        <f t="shared" si="0"/>
        <v>0.2167398080815791</v>
      </c>
      <c r="K5" s="16">
        <f t="shared" si="0"/>
        <v>0.21339864420765361</v>
      </c>
      <c r="L5" s="16">
        <f t="shared" si="0"/>
        <v>0.2043429586188159</v>
      </c>
      <c r="M5" s="16">
        <f t="shared" si="0"/>
        <v>0.178442619034907</v>
      </c>
      <c r="N5" s="16">
        <f t="shared" si="0"/>
        <v>0.15689741757607223</v>
      </c>
      <c r="O5" s="242" t="s">
        <v>99</v>
      </c>
      <c r="P5" s="240">
        <v>0</v>
      </c>
      <c r="Q5" s="240">
        <v>0</v>
      </c>
      <c r="R5" s="240">
        <v>0</v>
      </c>
      <c r="S5" s="240">
        <v>0</v>
      </c>
      <c r="T5" s="240">
        <v>0.3816254526701926</v>
      </c>
      <c r="U5" s="240">
        <v>0.34694938023492694</v>
      </c>
      <c r="V5" s="240">
        <v>0.2771535746070701</v>
      </c>
      <c r="W5" s="240">
        <v>0.20145640470531004</v>
      </c>
      <c r="X5" s="240">
        <v>0.12511561272088212</v>
      </c>
      <c r="Y5" s="240">
        <v>0.07832571482059203</v>
      </c>
      <c r="Z5" s="240">
        <v>0.057248125664817</v>
      </c>
      <c r="AA5" s="240">
        <v>0.03657187189038738</v>
      </c>
      <c r="AB5" s="240">
        <v>0.028023694511149073</v>
      </c>
    </row>
    <row r="6" spans="1:28" ht="17.25" customHeight="1">
      <c r="A6" s="20" t="s">
        <v>59</v>
      </c>
      <c r="B6" s="16" t="s">
        <v>21</v>
      </c>
      <c r="C6" s="16" t="s">
        <v>21</v>
      </c>
      <c r="D6" s="16" t="s">
        <v>21</v>
      </c>
      <c r="E6" s="16" t="s">
        <v>21</v>
      </c>
      <c r="F6" s="16">
        <f>SUM(F7:F11)</f>
        <v>0.706472755830318</v>
      </c>
      <c r="G6" s="16">
        <f aca="true" t="shared" si="1" ref="G6:N6">SUM(G7:G11)</f>
        <v>0.7216193019597216</v>
      </c>
      <c r="H6" s="16">
        <f t="shared" si="1"/>
        <v>0.72451906708434</v>
      </c>
      <c r="I6" s="16">
        <f t="shared" si="1"/>
        <v>0.770598271045566</v>
      </c>
      <c r="J6" s="16">
        <f t="shared" si="1"/>
        <v>0.783260191918414</v>
      </c>
      <c r="K6" s="16">
        <f t="shared" si="1"/>
        <v>0.7866013557923363</v>
      </c>
      <c r="L6" s="16">
        <f t="shared" si="1"/>
        <v>0.795657041381191</v>
      </c>
      <c r="M6" s="16">
        <f t="shared" si="1"/>
        <v>0.8215573809650932</v>
      </c>
      <c r="N6" s="16">
        <f t="shared" si="1"/>
        <v>0.8431025824239202</v>
      </c>
      <c r="O6" s="242" t="s">
        <v>100</v>
      </c>
      <c r="P6" s="240">
        <v>0</v>
      </c>
      <c r="Q6" s="240">
        <v>0</v>
      </c>
      <c r="R6" s="240">
        <v>0</v>
      </c>
      <c r="S6" s="240">
        <v>0</v>
      </c>
      <c r="T6" s="240">
        <v>0.138328498255176</v>
      </c>
      <c r="U6" s="240">
        <v>0.161782233170538</v>
      </c>
      <c r="V6" s="240">
        <v>0.197896456282049</v>
      </c>
      <c r="W6" s="240">
        <v>0.24959526350198483</v>
      </c>
      <c r="X6" s="240">
        <v>0.27333421485422205</v>
      </c>
      <c r="Y6" s="240">
        <v>0.303579654164212</v>
      </c>
      <c r="Z6" s="240">
        <v>0.3402826784202569</v>
      </c>
      <c r="AA6" s="240">
        <v>0.37590604648596615</v>
      </c>
      <c r="AB6" s="240">
        <v>0.411944604374134</v>
      </c>
    </row>
    <row r="7" spans="1:28" ht="17.25" customHeight="1">
      <c r="A7" s="22" t="s">
        <v>3</v>
      </c>
      <c r="B7" s="417" t="str">
        <f>B6</f>
        <v>N/A</v>
      </c>
      <c r="C7" s="417" t="str">
        <f>C6</f>
        <v>N/A</v>
      </c>
      <c r="D7" s="417" t="str">
        <f>D6</f>
        <v>N/A</v>
      </c>
      <c r="E7" s="417" t="str">
        <f>E6</f>
        <v>N/A</v>
      </c>
      <c r="F7" s="16">
        <f>T5</f>
        <v>0.3816254526701926</v>
      </c>
      <c r="G7" s="16">
        <f aca="true" t="shared" si="2" ref="G7:N7">U5</f>
        <v>0.34694938023492694</v>
      </c>
      <c r="H7" s="16">
        <f t="shared" si="2"/>
        <v>0.2771535746070701</v>
      </c>
      <c r="I7" s="16">
        <f t="shared" si="2"/>
        <v>0.20145640470531004</v>
      </c>
      <c r="J7" s="16">
        <f t="shared" si="2"/>
        <v>0.12511561272088212</v>
      </c>
      <c r="K7" s="16">
        <f t="shared" si="2"/>
        <v>0.07832571482059203</v>
      </c>
      <c r="L7" s="16">
        <f t="shared" si="2"/>
        <v>0.057248125664817</v>
      </c>
      <c r="M7" s="16">
        <f t="shared" si="2"/>
        <v>0.03657187189038738</v>
      </c>
      <c r="N7" s="16">
        <f t="shared" si="2"/>
        <v>0.028023694511149073</v>
      </c>
      <c r="O7" s="242" t="s">
        <v>101</v>
      </c>
      <c r="P7" s="240">
        <v>0</v>
      </c>
      <c r="Q7" s="240">
        <v>0</v>
      </c>
      <c r="R7" s="240">
        <v>0</v>
      </c>
      <c r="S7" s="240">
        <v>0</v>
      </c>
      <c r="T7" s="240">
        <v>0.06294753177642412</v>
      </c>
      <c r="U7" s="240">
        <v>0.059035291080116827</v>
      </c>
      <c r="V7" s="240">
        <v>0.06319540105191992</v>
      </c>
      <c r="W7" s="240">
        <v>0.040162587893046456</v>
      </c>
      <c r="X7" s="240">
        <v>0.05916159283846509</v>
      </c>
      <c r="Y7" s="240">
        <v>0.06361455961151255</v>
      </c>
      <c r="Z7" s="240">
        <v>0.12385119331029369</v>
      </c>
      <c r="AA7" s="240">
        <v>0.1505198042234922</v>
      </c>
      <c r="AB7" s="240">
        <v>0.14803187465473644</v>
      </c>
    </row>
    <row r="8" spans="1:28" ht="17.25" customHeight="1">
      <c r="A8" s="22" t="s">
        <v>26</v>
      </c>
      <c r="B8" s="418"/>
      <c r="C8" s="418"/>
      <c r="D8" s="418"/>
      <c r="E8" s="418"/>
      <c r="F8" s="16">
        <f>T6</f>
        <v>0.138328498255176</v>
      </c>
      <c r="G8" s="16">
        <f aca="true" t="shared" si="3" ref="G8:N8">U6</f>
        <v>0.161782233170538</v>
      </c>
      <c r="H8" s="16">
        <f t="shared" si="3"/>
        <v>0.197896456282049</v>
      </c>
      <c r="I8" s="16">
        <f t="shared" si="3"/>
        <v>0.24959526350198483</v>
      </c>
      <c r="J8" s="16">
        <f t="shared" si="3"/>
        <v>0.27333421485422205</v>
      </c>
      <c r="K8" s="16">
        <f t="shared" si="3"/>
        <v>0.303579654164212</v>
      </c>
      <c r="L8" s="16">
        <f t="shared" si="3"/>
        <v>0.3402826784202569</v>
      </c>
      <c r="M8" s="16">
        <f t="shared" si="3"/>
        <v>0.37590604648596615</v>
      </c>
      <c r="N8" s="16">
        <f t="shared" si="3"/>
        <v>0.411944604374134</v>
      </c>
      <c r="O8" s="242" t="s">
        <v>28</v>
      </c>
      <c r="P8" s="240">
        <v>0</v>
      </c>
      <c r="Q8" s="240">
        <v>0</v>
      </c>
      <c r="R8" s="240">
        <v>0</v>
      </c>
      <c r="S8" s="240">
        <v>0</v>
      </c>
      <c r="T8" s="240">
        <v>0.09512604481493506</v>
      </c>
      <c r="U8" s="240">
        <v>0.13376481261396117</v>
      </c>
      <c r="V8" s="240">
        <v>0.17615995440012266</v>
      </c>
      <c r="W8" s="240">
        <v>0.2585151202139958</v>
      </c>
      <c r="X8" s="240">
        <v>0.3022086978519501</v>
      </c>
      <c r="Y8" s="240">
        <v>0.31293876733167086</v>
      </c>
      <c r="Z8" s="240">
        <v>0.25265433905565277</v>
      </c>
      <c r="AA8" s="240">
        <v>0.23525582397637876</v>
      </c>
      <c r="AB8" s="240">
        <v>0.2335282813089931</v>
      </c>
    </row>
    <row r="9" spans="1:28" ht="17.25" customHeight="1">
      <c r="A9" s="22" t="s">
        <v>27</v>
      </c>
      <c r="B9" s="418"/>
      <c r="C9" s="418"/>
      <c r="D9" s="418"/>
      <c r="E9" s="418"/>
      <c r="F9" s="16">
        <f>T7</f>
        <v>0.06294753177642412</v>
      </c>
      <c r="G9" s="16">
        <f aca="true" t="shared" si="4" ref="G9:N9">U7</f>
        <v>0.059035291080116827</v>
      </c>
      <c r="H9" s="16">
        <f t="shared" si="4"/>
        <v>0.06319540105191992</v>
      </c>
      <c r="I9" s="16">
        <f t="shared" si="4"/>
        <v>0.040162587893046456</v>
      </c>
      <c r="J9" s="16">
        <f t="shared" si="4"/>
        <v>0.05916159283846509</v>
      </c>
      <c r="K9" s="16">
        <f t="shared" si="4"/>
        <v>0.06361455961151255</v>
      </c>
      <c r="L9" s="16">
        <f t="shared" si="4"/>
        <v>0.12385119331029369</v>
      </c>
      <c r="M9" s="16">
        <f t="shared" si="4"/>
        <v>0.1505198042234922</v>
      </c>
      <c r="N9" s="16">
        <f t="shared" si="4"/>
        <v>0.14803187465473644</v>
      </c>
      <c r="O9" s="243" t="s">
        <v>102</v>
      </c>
      <c r="P9" s="240">
        <f>P30+P31+P32+P33</f>
        <v>0</v>
      </c>
      <c r="Q9" s="240">
        <f aca="true" t="shared" si="5" ref="Q9:AB9">Q30+Q31+Q32+Q33</f>
        <v>0</v>
      </c>
      <c r="R9" s="240">
        <f t="shared" si="5"/>
        <v>0</v>
      </c>
      <c r="S9" s="240">
        <f t="shared" si="5"/>
        <v>0</v>
      </c>
      <c r="T9" s="240">
        <f t="shared" si="5"/>
        <v>0.02844522831359026</v>
      </c>
      <c r="U9" s="240">
        <f t="shared" si="5"/>
        <v>0.020087584860178566</v>
      </c>
      <c r="V9" s="240">
        <f t="shared" si="5"/>
        <v>0.010113680743178333</v>
      </c>
      <c r="W9" s="240">
        <f t="shared" si="5"/>
        <v>0.020868894731228917</v>
      </c>
      <c r="X9" s="240">
        <f t="shared" si="5"/>
        <v>0.02344007365289464</v>
      </c>
      <c r="Y9" s="240">
        <f t="shared" si="5"/>
        <v>0.02814265986434872</v>
      </c>
      <c r="Z9" s="240">
        <f t="shared" si="5"/>
        <v>0.021620704930170643</v>
      </c>
      <c r="AA9" s="240">
        <f t="shared" si="5"/>
        <v>0.02330383438886874</v>
      </c>
      <c r="AB9" s="240">
        <f t="shared" si="5"/>
        <v>0.021574127574907464</v>
      </c>
    </row>
    <row r="10" spans="1:15" ht="17.25" customHeight="1">
      <c r="A10" s="22" t="s">
        <v>28</v>
      </c>
      <c r="B10" s="418"/>
      <c r="C10" s="418"/>
      <c r="D10" s="418"/>
      <c r="E10" s="418"/>
      <c r="F10" s="16">
        <f>T8</f>
        <v>0.09512604481493506</v>
      </c>
      <c r="G10" s="16">
        <f aca="true" t="shared" si="6" ref="G10:N10">U8</f>
        <v>0.13376481261396117</v>
      </c>
      <c r="H10" s="16">
        <f t="shared" si="6"/>
        <v>0.17615995440012266</v>
      </c>
      <c r="I10" s="16">
        <f t="shared" si="6"/>
        <v>0.2585151202139958</v>
      </c>
      <c r="J10" s="16">
        <f t="shared" si="6"/>
        <v>0.3022086978519501</v>
      </c>
      <c r="K10" s="16">
        <f t="shared" si="6"/>
        <v>0.31293876733167086</v>
      </c>
      <c r="L10" s="16">
        <f t="shared" si="6"/>
        <v>0.25265433905565277</v>
      </c>
      <c r="M10" s="16">
        <f t="shared" si="6"/>
        <v>0.23525582397637876</v>
      </c>
      <c r="N10" s="16">
        <f t="shared" si="6"/>
        <v>0.2335282813089931</v>
      </c>
      <c r="O10" s="42"/>
    </row>
    <row r="11" spans="1:15" ht="17.25" customHeight="1" thickBot="1">
      <c r="A11" s="22" t="s">
        <v>60</v>
      </c>
      <c r="B11" s="419"/>
      <c r="C11" s="419"/>
      <c r="D11" s="419"/>
      <c r="E11" s="419"/>
      <c r="F11" s="16">
        <f>T9</f>
        <v>0.02844522831359026</v>
      </c>
      <c r="G11" s="16">
        <f aca="true" t="shared" si="7" ref="G11:N11">U9</f>
        <v>0.020087584860178566</v>
      </c>
      <c r="H11" s="16">
        <f t="shared" si="7"/>
        <v>0.010113680743178333</v>
      </c>
      <c r="I11" s="16">
        <f t="shared" si="7"/>
        <v>0.020868894731228917</v>
      </c>
      <c r="J11" s="16">
        <f t="shared" si="7"/>
        <v>0.02344007365289464</v>
      </c>
      <c r="K11" s="16">
        <f t="shared" si="7"/>
        <v>0.02814265986434872</v>
      </c>
      <c r="L11" s="16">
        <f t="shared" si="7"/>
        <v>0.021620704930170643</v>
      </c>
      <c r="M11" s="16">
        <f t="shared" si="7"/>
        <v>0.02330383438886874</v>
      </c>
      <c r="N11" s="16">
        <f t="shared" si="7"/>
        <v>0.021574127574907464</v>
      </c>
      <c r="O11" s="42"/>
    </row>
    <row r="12" spans="1:29" ht="17.25" customHeight="1" thickTop="1">
      <c r="A12" s="26" t="s">
        <v>61</v>
      </c>
      <c r="B12" s="16" t="s">
        <v>21</v>
      </c>
      <c r="C12" s="16" t="s">
        <v>21</v>
      </c>
      <c r="D12" s="16" t="s">
        <v>21</v>
      </c>
      <c r="E12" s="16" t="s">
        <v>21</v>
      </c>
      <c r="F12" s="16">
        <f>SUM(F5:F6)</f>
        <v>1.0000000000000002</v>
      </c>
      <c r="G12" s="16">
        <f>SUM(G5:G6)</f>
        <v>0.9999999999999974</v>
      </c>
      <c r="H12" s="16">
        <f aca="true" t="shared" si="8" ref="H12:N12">SUM(H5:H6)</f>
        <v>1.0000000000000067</v>
      </c>
      <c r="I12" s="16">
        <f t="shared" si="8"/>
        <v>1.0000000000000022</v>
      </c>
      <c r="J12" s="16">
        <f t="shared" si="8"/>
        <v>0.9999999999999931</v>
      </c>
      <c r="K12" s="16">
        <f t="shared" si="8"/>
        <v>0.9999999999999899</v>
      </c>
      <c r="L12" s="16">
        <f t="shared" si="8"/>
        <v>1.0000000000000069</v>
      </c>
      <c r="M12" s="16">
        <f t="shared" si="8"/>
        <v>1.0000000000000002</v>
      </c>
      <c r="N12" s="16">
        <f t="shared" si="8"/>
        <v>0.9999999999999925</v>
      </c>
      <c r="O12" s="415"/>
      <c r="P12" s="217" t="s">
        <v>146</v>
      </c>
      <c r="Q12" s="218" t="s">
        <v>147</v>
      </c>
      <c r="R12" s="218" t="s">
        <v>148</v>
      </c>
      <c r="S12" s="218" t="s">
        <v>149</v>
      </c>
      <c r="T12" s="218" t="s">
        <v>150</v>
      </c>
      <c r="U12" s="218" t="s">
        <v>151</v>
      </c>
      <c r="V12" s="218" t="s">
        <v>152</v>
      </c>
      <c r="W12" s="218" t="s">
        <v>153</v>
      </c>
      <c r="X12" s="218" t="s">
        <v>154</v>
      </c>
      <c r="Y12" s="218" t="s">
        <v>155</v>
      </c>
      <c r="Z12" s="218" t="s">
        <v>156</v>
      </c>
      <c r="AA12" s="218" t="s">
        <v>157</v>
      </c>
      <c r="AB12" s="219" t="s">
        <v>158</v>
      </c>
      <c r="AC12" s="220"/>
    </row>
    <row r="13" spans="1:29" ht="17.25" customHeight="1" thickBot="1">
      <c r="A13" s="1" t="s">
        <v>127</v>
      </c>
      <c r="B13" s="4"/>
      <c r="O13" s="416"/>
      <c r="P13" s="221" t="s">
        <v>93</v>
      </c>
      <c r="Q13" s="222" t="s">
        <v>93</v>
      </c>
      <c r="R13" s="222" t="s">
        <v>93</v>
      </c>
      <c r="S13" s="222" t="s">
        <v>93</v>
      </c>
      <c r="T13" s="222" t="s">
        <v>93</v>
      </c>
      <c r="U13" s="222" t="s">
        <v>93</v>
      </c>
      <c r="V13" s="222" t="s">
        <v>93</v>
      </c>
      <c r="W13" s="222" t="s">
        <v>93</v>
      </c>
      <c r="X13" s="222" t="s">
        <v>93</v>
      </c>
      <c r="Y13" s="222" t="s">
        <v>93</v>
      </c>
      <c r="Z13" s="222" t="s">
        <v>93</v>
      </c>
      <c r="AA13" s="222" t="s">
        <v>93</v>
      </c>
      <c r="AB13" s="223" t="s">
        <v>93</v>
      </c>
      <c r="AC13" s="220"/>
    </row>
    <row r="14" spans="1:29" ht="17.25" customHeight="1" thickBot="1" thickTop="1">
      <c r="A14" s="1" t="s">
        <v>128</v>
      </c>
      <c r="O14" s="244" t="s">
        <v>175</v>
      </c>
      <c r="P14" s="245">
        <v>-5</v>
      </c>
      <c r="Q14" s="246">
        <v>-5</v>
      </c>
      <c r="R14" s="246">
        <v>-5</v>
      </c>
      <c r="S14" s="246">
        <v>-5</v>
      </c>
      <c r="T14" s="246">
        <v>4.033171995703602</v>
      </c>
      <c r="U14" s="246">
        <v>3.4421074271855643</v>
      </c>
      <c r="V14" s="246">
        <v>2.7298253311996636</v>
      </c>
      <c r="W14" s="246">
        <v>4.22210124219313</v>
      </c>
      <c r="X14" s="246">
        <v>4.774934159953757</v>
      </c>
      <c r="Y14" s="246">
        <v>5.3531939347951925</v>
      </c>
      <c r="Z14" s="246">
        <v>2.8270160151977386</v>
      </c>
      <c r="AA14" s="246">
        <v>2.973940238589061</v>
      </c>
      <c r="AB14" s="247">
        <v>3.039322015820683</v>
      </c>
      <c r="AC14" s="220"/>
    </row>
    <row r="21" ht="17.25" customHeight="1" thickBot="1"/>
    <row r="22" spans="15:29" ht="17.25" customHeight="1" thickTop="1">
      <c r="O22" s="415"/>
      <c r="P22" s="217" t="s">
        <v>146</v>
      </c>
      <c r="Q22" s="218" t="s">
        <v>147</v>
      </c>
      <c r="R22" s="218" t="s">
        <v>148</v>
      </c>
      <c r="S22" s="218" t="s">
        <v>149</v>
      </c>
      <c r="T22" s="218" t="s">
        <v>150</v>
      </c>
      <c r="U22" s="218" t="s">
        <v>151</v>
      </c>
      <c r="V22" s="218" t="s">
        <v>152</v>
      </c>
      <c r="W22" s="218" t="s">
        <v>153</v>
      </c>
      <c r="X22" s="218" t="s">
        <v>154</v>
      </c>
      <c r="Y22" s="218" t="s">
        <v>155</v>
      </c>
      <c r="Z22" s="218" t="s">
        <v>156</v>
      </c>
      <c r="AA22" s="218" t="s">
        <v>157</v>
      </c>
      <c r="AB22" s="219" t="s">
        <v>158</v>
      </c>
      <c r="AC22" s="220"/>
    </row>
    <row r="23" spans="15:29" ht="17.25" customHeight="1" thickBot="1">
      <c r="O23" s="416"/>
      <c r="P23" s="221" t="s">
        <v>96</v>
      </c>
      <c r="Q23" s="222" t="s">
        <v>96</v>
      </c>
      <c r="R23" s="222" t="s">
        <v>96</v>
      </c>
      <c r="S23" s="222" t="s">
        <v>96</v>
      </c>
      <c r="T23" s="222" t="s">
        <v>96</v>
      </c>
      <c r="U23" s="222" t="s">
        <v>96</v>
      </c>
      <c r="V23" s="222" t="s">
        <v>96</v>
      </c>
      <c r="W23" s="222" t="s">
        <v>96</v>
      </c>
      <c r="X23" s="222" t="s">
        <v>96</v>
      </c>
      <c r="Y23" s="222" t="s">
        <v>96</v>
      </c>
      <c r="Z23" s="222" t="s">
        <v>96</v>
      </c>
      <c r="AA23" s="222" t="s">
        <v>96</v>
      </c>
      <c r="AB23" s="223" t="s">
        <v>96</v>
      </c>
      <c r="AC23" s="220"/>
    </row>
    <row r="24" spans="15:29" ht="17.25" customHeight="1" thickTop="1">
      <c r="O24" s="84" t="s">
        <v>97</v>
      </c>
      <c r="P24" s="224">
        <v>1</v>
      </c>
      <c r="Q24" s="225">
        <v>1</v>
      </c>
      <c r="R24" s="225">
        <v>1</v>
      </c>
      <c r="S24" s="225">
        <v>1</v>
      </c>
      <c r="T24" s="225">
        <v>0</v>
      </c>
      <c r="U24" s="225">
        <v>0</v>
      </c>
      <c r="V24" s="225">
        <v>0</v>
      </c>
      <c r="W24" s="225">
        <v>0</v>
      </c>
      <c r="X24" s="225">
        <v>0</v>
      </c>
      <c r="Y24" s="225">
        <v>0</v>
      </c>
      <c r="Z24" s="225">
        <v>0</v>
      </c>
      <c r="AA24" s="225">
        <v>0</v>
      </c>
      <c r="AB24" s="226">
        <v>0</v>
      </c>
      <c r="AC24" s="220"/>
    </row>
    <row r="25" spans="15:29" ht="17.25" customHeight="1">
      <c r="O25" s="87" t="s">
        <v>98</v>
      </c>
      <c r="P25" s="228">
        <v>0</v>
      </c>
      <c r="Q25" s="229">
        <v>0</v>
      </c>
      <c r="R25" s="229">
        <v>0</v>
      </c>
      <c r="S25" s="229">
        <v>0</v>
      </c>
      <c r="T25" s="229">
        <v>0.2935272441696822</v>
      </c>
      <c r="U25" s="229">
        <v>0.2783806980402759</v>
      </c>
      <c r="V25" s="229">
        <v>0.2754809329156667</v>
      </c>
      <c r="W25" s="229">
        <v>0.22940172895443628</v>
      </c>
      <c r="X25" s="229">
        <v>0.2167398080815791</v>
      </c>
      <c r="Y25" s="229">
        <v>0.21339864420765361</v>
      </c>
      <c r="Z25" s="229">
        <v>0.2043429586188159</v>
      </c>
      <c r="AA25" s="229">
        <v>0.178442619034907</v>
      </c>
      <c r="AB25" s="230">
        <v>0.15689741757607223</v>
      </c>
      <c r="AC25" s="220"/>
    </row>
    <row r="26" spans="15:29" ht="17.25" customHeight="1">
      <c r="O26" s="87" t="s">
        <v>99</v>
      </c>
      <c r="P26" s="228">
        <v>0</v>
      </c>
      <c r="Q26" s="229">
        <v>0</v>
      </c>
      <c r="R26" s="229">
        <v>0</v>
      </c>
      <c r="S26" s="229">
        <v>0</v>
      </c>
      <c r="T26" s="229">
        <v>0.3816254526701926</v>
      </c>
      <c r="U26" s="229">
        <v>0.34694938023492694</v>
      </c>
      <c r="V26" s="229">
        <v>0.2771535746070701</v>
      </c>
      <c r="W26" s="229">
        <v>0.20145640470531004</v>
      </c>
      <c r="X26" s="229">
        <v>0.12511561272088212</v>
      </c>
      <c r="Y26" s="229">
        <v>0.07832571482059203</v>
      </c>
      <c r="Z26" s="229">
        <v>0.057248125664817</v>
      </c>
      <c r="AA26" s="229">
        <v>0.03657187189038738</v>
      </c>
      <c r="AB26" s="230">
        <v>0.028023694511149073</v>
      </c>
      <c r="AC26" s="220"/>
    </row>
    <row r="27" spans="15:29" ht="17.25" customHeight="1">
      <c r="O27" s="87" t="s">
        <v>100</v>
      </c>
      <c r="P27" s="228">
        <v>0</v>
      </c>
      <c r="Q27" s="229">
        <v>0</v>
      </c>
      <c r="R27" s="229">
        <v>0</v>
      </c>
      <c r="S27" s="229">
        <v>0</v>
      </c>
      <c r="T27" s="229">
        <v>0.138328498255176</v>
      </c>
      <c r="U27" s="229">
        <v>0.161782233170538</v>
      </c>
      <c r="V27" s="229">
        <v>0.197896456282049</v>
      </c>
      <c r="W27" s="229">
        <v>0.24959526350198483</v>
      </c>
      <c r="X27" s="229">
        <v>0.27333421485422205</v>
      </c>
      <c r="Y27" s="229">
        <v>0.303579654164212</v>
      </c>
      <c r="Z27" s="229">
        <v>0.3402826784202569</v>
      </c>
      <c r="AA27" s="229">
        <v>0.37590604648596615</v>
      </c>
      <c r="AB27" s="230">
        <v>0.411944604374134</v>
      </c>
      <c r="AC27" s="220"/>
    </row>
    <row r="28" spans="15:29" ht="17.25" customHeight="1">
      <c r="O28" s="87" t="s">
        <v>101</v>
      </c>
      <c r="P28" s="228">
        <v>0</v>
      </c>
      <c r="Q28" s="229">
        <v>0</v>
      </c>
      <c r="R28" s="229">
        <v>0</v>
      </c>
      <c r="S28" s="229">
        <v>0</v>
      </c>
      <c r="T28" s="229">
        <v>0.06294753177642412</v>
      </c>
      <c r="U28" s="229">
        <v>0.059035291080116827</v>
      </c>
      <c r="V28" s="229">
        <v>0.06319540105191992</v>
      </c>
      <c r="W28" s="229">
        <v>0.040162587893046456</v>
      </c>
      <c r="X28" s="229">
        <v>0.05916159283846509</v>
      </c>
      <c r="Y28" s="229">
        <v>0.06361455961151255</v>
      </c>
      <c r="Z28" s="229">
        <v>0.12385119331029369</v>
      </c>
      <c r="AA28" s="229">
        <v>0.1505198042234922</v>
      </c>
      <c r="AB28" s="230">
        <v>0.14803187465473644</v>
      </c>
      <c r="AC28" s="220"/>
    </row>
    <row r="29" spans="15:29" ht="17.25" customHeight="1">
      <c r="O29" s="87" t="s">
        <v>28</v>
      </c>
      <c r="P29" s="228">
        <v>0</v>
      </c>
      <c r="Q29" s="229">
        <v>0</v>
      </c>
      <c r="R29" s="229">
        <v>0</v>
      </c>
      <c r="S29" s="229">
        <v>0</v>
      </c>
      <c r="T29" s="229">
        <v>0.09512604481493506</v>
      </c>
      <c r="U29" s="229">
        <v>0.13376481261396117</v>
      </c>
      <c r="V29" s="229">
        <v>0.17615995440012266</v>
      </c>
      <c r="W29" s="229">
        <v>0.2585151202139958</v>
      </c>
      <c r="X29" s="229">
        <v>0.3022086978519501</v>
      </c>
      <c r="Y29" s="229">
        <v>0.31293876733167086</v>
      </c>
      <c r="Z29" s="229">
        <v>0.25265433905565277</v>
      </c>
      <c r="AA29" s="229">
        <v>0.23525582397637876</v>
      </c>
      <c r="AB29" s="230">
        <v>0.2335282813089931</v>
      </c>
      <c r="AC29" s="220"/>
    </row>
    <row r="30" spans="15:29" ht="17.25" customHeight="1">
      <c r="O30" s="1" t="s">
        <v>102</v>
      </c>
      <c r="P30" s="228">
        <f>P31+P32+P33</f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30">
        <v>0.021574127574907464</v>
      </c>
      <c r="AC30" s="220"/>
    </row>
    <row r="31" spans="15:29" ht="17.25" customHeight="1">
      <c r="O31" s="227" t="s">
        <v>170</v>
      </c>
      <c r="P31" s="228">
        <v>0</v>
      </c>
      <c r="Q31" s="229">
        <v>0</v>
      </c>
      <c r="R31" s="229">
        <v>0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0.021620704930170643</v>
      </c>
      <c r="AA31" s="229">
        <v>0.02330383438886874</v>
      </c>
      <c r="AB31" s="230">
        <v>0</v>
      </c>
      <c r="AC31" s="220"/>
    </row>
    <row r="32" spans="15:29" ht="17.25" customHeight="1">
      <c r="O32" s="227" t="s">
        <v>173</v>
      </c>
      <c r="P32" s="228">
        <v>0</v>
      </c>
      <c r="Q32" s="229">
        <v>0</v>
      </c>
      <c r="R32" s="229">
        <v>0</v>
      </c>
      <c r="S32" s="229">
        <v>0</v>
      </c>
      <c r="T32" s="231">
        <v>0.006704830894118993</v>
      </c>
      <c r="U32" s="231">
        <v>0.0027220415343289766</v>
      </c>
      <c r="V32" s="231">
        <v>0.00018622456041155692</v>
      </c>
      <c r="W32" s="231">
        <v>0.008992877548757439</v>
      </c>
      <c r="X32" s="229">
        <v>0.010850720749202479</v>
      </c>
      <c r="Y32" s="229">
        <v>0.013873749992683404</v>
      </c>
      <c r="Z32" s="229">
        <v>0</v>
      </c>
      <c r="AA32" s="229">
        <v>0</v>
      </c>
      <c r="AB32" s="230">
        <v>0</v>
      </c>
      <c r="AC32" s="220"/>
    </row>
    <row r="33" spans="15:29" ht="17.25" customHeight="1" thickBot="1">
      <c r="O33" s="232" t="s">
        <v>174</v>
      </c>
      <c r="P33" s="233">
        <v>0</v>
      </c>
      <c r="Q33" s="234">
        <v>0</v>
      </c>
      <c r="R33" s="234">
        <v>0</v>
      </c>
      <c r="S33" s="234">
        <v>0</v>
      </c>
      <c r="T33" s="234">
        <v>0.02174039741947127</v>
      </c>
      <c r="U33" s="234">
        <v>0.017365543325849588</v>
      </c>
      <c r="V33" s="235">
        <v>0.009927456182766777</v>
      </c>
      <c r="W33" s="234">
        <v>0.011876017182471476</v>
      </c>
      <c r="X33" s="234">
        <v>0.012589352903692161</v>
      </c>
      <c r="Y33" s="234">
        <v>0.014268909871665318</v>
      </c>
      <c r="Z33" s="234">
        <v>0</v>
      </c>
      <c r="AA33" s="234">
        <v>0</v>
      </c>
      <c r="AB33" s="236">
        <v>0</v>
      </c>
      <c r="AC33" s="220"/>
    </row>
    <row r="34" ht="17.25" customHeight="1" thickTop="1"/>
  </sheetData>
  <sheetProtection/>
  <mergeCells count="8">
    <mergeCell ref="O1:O2"/>
    <mergeCell ref="A1:M2"/>
    <mergeCell ref="O22:O23"/>
    <mergeCell ref="O12:O13"/>
    <mergeCell ref="B7:B11"/>
    <mergeCell ref="C7:C11"/>
    <mergeCell ref="D7:D11"/>
    <mergeCell ref="E7:E11"/>
  </mergeCells>
  <printOptions horizontalCentered="1"/>
  <pageMargins left="0.75" right="0.75" top="0.75" bottom="1" header="0.5" footer="0.5"/>
  <pageSetup horizontalDpi="600" verticalDpi="600" orientation="landscape" scale="86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"/>
  <sheetViews>
    <sheetView view="pageBreakPreview" zoomScale="60" zoomScalePageLayoutView="0" workbookViewId="0" topLeftCell="A1">
      <selection activeCell="L29" sqref="L29"/>
    </sheetView>
  </sheetViews>
  <sheetFormatPr defaultColWidth="9.140625" defaultRowHeight="17.25" customHeight="1"/>
  <cols>
    <col min="1" max="1" width="17.140625" style="5" bestFit="1" customWidth="1"/>
    <col min="2" max="10" width="9.28125" style="1" bestFit="1" customWidth="1"/>
    <col min="11" max="14" width="9.140625" style="1" customWidth="1"/>
    <col min="15" max="16" width="9.140625" style="1" hidden="1" customWidth="1"/>
    <col min="17" max="17" width="14.7109375" style="1" hidden="1" customWidth="1"/>
    <col min="18" max="18" width="13.421875" style="1" hidden="1" customWidth="1"/>
    <col min="19" max="21" width="14.7109375" style="1" hidden="1" customWidth="1"/>
    <col min="22" max="28" width="9.140625" style="1" hidden="1" customWidth="1"/>
    <col min="29" max="29" width="0" style="1" hidden="1" customWidth="1"/>
    <col min="30" max="16384" width="9.140625" style="1" customWidth="1"/>
  </cols>
  <sheetData>
    <row r="1" spans="1:29" ht="21" customHeight="1" thickTop="1">
      <c r="A1" s="382" t="s">
        <v>177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10"/>
      <c r="O1" s="420"/>
      <c r="P1" s="421"/>
      <c r="Q1" s="426" t="s">
        <v>145</v>
      </c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8"/>
    </row>
    <row r="2" spans="1:29" ht="33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10"/>
      <c r="O2" s="422"/>
      <c r="P2" s="423"/>
      <c r="Q2" s="248" t="s">
        <v>146</v>
      </c>
      <c r="R2" s="249" t="s">
        <v>147</v>
      </c>
      <c r="S2" s="249" t="s">
        <v>148</v>
      </c>
      <c r="T2" s="249" t="s">
        <v>149</v>
      </c>
      <c r="U2" s="249" t="s">
        <v>150</v>
      </c>
      <c r="V2" s="249" t="s">
        <v>151</v>
      </c>
      <c r="W2" s="249" t="s">
        <v>152</v>
      </c>
      <c r="X2" s="249" t="s">
        <v>153</v>
      </c>
      <c r="Y2" s="249" t="s">
        <v>154</v>
      </c>
      <c r="Z2" s="249" t="s">
        <v>155</v>
      </c>
      <c r="AA2" s="249" t="s">
        <v>156</v>
      </c>
      <c r="AB2" s="249" t="s">
        <v>157</v>
      </c>
      <c r="AC2" s="250" t="s">
        <v>158</v>
      </c>
    </row>
    <row r="3" spans="15:29" ht="21" customHeight="1" thickBot="1">
      <c r="O3" s="424"/>
      <c r="P3" s="425"/>
      <c r="Q3" s="251" t="s">
        <v>94</v>
      </c>
      <c r="R3" s="252" t="s">
        <v>94</v>
      </c>
      <c r="S3" s="252" t="s">
        <v>94</v>
      </c>
      <c r="T3" s="252" t="s">
        <v>94</v>
      </c>
      <c r="U3" s="252" t="s">
        <v>94</v>
      </c>
      <c r="V3" s="252" t="s">
        <v>94</v>
      </c>
      <c r="W3" s="252" t="s">
        <v>94</v>
      </c>
      <c r="X3" s="252" t="s">
        <v>94</v>
      </c>
      <c r="Y3" s="252" t="s">
        <v>94</v>
      </c>
      <c r="Z3" s="252" t="s">
        <v>94</v>
      </c>
      <c r="AA3" s="252" t="s">
        <v>94</v>
      </c>
      <c r="AB3" s="252" t="s">
        <v>94</v>
      </c>
      <c r="AC3" s="253" t="s">
        <v>94</v>
      </c>
    </row>
    <row r="4" spans="1:29" ht="17.25" customHeight="1" thickTop="1">
      <c r="A4" s="18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429" t="s">
        <v>178</v>
      </c>
      <c r="P4" s="254" t="s">
        <v>2</v>
      </c>
      <c r="Q4" s="255">
        <v>8307.268424215727</v>
      </c>
      <c r="R4" s="256">
        <v>8912.392220000023</v>
      </c>
      <c r="S4" s="256">
        <v>7619.952424530316</v>
      </c>
      <c r="T4" s="256">
        <v>6705.029484624948</v>
      </c>
      <c r="U4" s="256">
        <v>5966.135292877973</v>
      </c>
      <c r="V4" s="256">
        <v>5919.342000107978</v>
      </c>
      <c r="W4" s="256">
        <v>5178.918995458527</v>
      </c>
      <c r="X4" s="256">
        <v>4696.9169591467735</v>
      </c>
      <c r="Y4" s="256">
        <v>4497.210570415511</v>
      </c>
      <c r="Z4" s="256">
        <v>4221.7193603515625</v>
      </c>
      <c r="AA4" s="256">
        <v>4230.069923400879</v>
      </c>
      <c r="AB4" s="256">
        <v>3832.639479637146</v>
      </c>
      <c r="AC4" s="257">
        <v>3873.352551460266</v>
      </c>
    </row>
    <row r="5" spans="1:29" s="6" customFormat="1" ht="17.25" customHeight="1">
      <c r="A5" s="432" t="s">
        <v>38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372"/>
      <c r="O5" s="430"/>
      <c r="P5" s="258" t="s">
        <v>103</v>
      </c>
      <c r="Q5" s="259">
        <v>585.4036609089055</v>
      </c>
      <c r="R5" s="260">
        <v>387.4953099999996</v>
      </c>
      <c r="S5" s="260">
        <v>806.9811661430736</v>
      </c>
      <c r="T5" s="260">
        <v>851.1328407619454</v>
      </c>
      <c r="U5" s="260">
        <v>881.2997922026601</v>
      </c>
      <c r="V5" s="260">
        <v>907.8681384370727</v>
      </c>
      <c r="W5" s="260">
        <v>792.8103915439311</v>
      </c>
      <c r="X5" s="260">
        <v>702.8107999390622</v>
      </c>
      <c r="Y5" s="260">
        <v>670.5549993890078</v>
      </c>
      <c r="Z5" s="260">
        <v>676.1533737182617</v>
      </c>
      <c r="AA5" s="260">
        <v>614.7455215454102</v>
      </c>
      <c r="AB5" s="260">
        <v>638.0783319473267</v>
      </c>
      <c r="AC5" s="261">
        <v>691.1168098449707</v>
      </c>
    </row>
    <row r="6" spans="1:29" ht="17.25" customHeight="1">
      <c r="A6" s="22" t="s">
        <v>2</v>
      </c>
      <c r="B6" s="16">
        <f>Q4/Q10</f>
        <v>0.857126685006185</v>
      </c>
      <c r="C6" s="16">
        <f aca="true" t="shared" si="0" ref="C6:N6">R4/R10</f>
        <v>0.8920446812563084</v>
      </c>
      <c r="D6" s="16">
        <f t="shared" si="0"/>
        <v>0.7797740917448324</v>
      </c>
      <c r="E6" s="16">
        <f t="shared" si="0"/>
        <v>0.7471609961669488</v>
      </c>
      <c r="F6" s="16">
        <f t="shared" si="0"/>
        <v>0.7069718323116563</v>
      </c>
      <c r="G6" s="16">
        <f t="shared" si="0"/>
        <v>0.6971313155232406</v>
      </c>
      <c r="H6" s="16">
        <f t="shared" si="0"/>
        <v>0.6033926360781419</v>
      </c>
      <c r="I6" s="16">
        <f t="shared" si="0"/>
        <v>0.5718880992507821</v>
      </c>
      <c r="J6" s="16">
        <f t="shared" si="0"/>
        <v>0.5627140355196685</v>
      </c>
      <c r="K6" s="16">
        <f t="shared" si="0"/>
        <v>0.5282905563117161</v>
      </c>
      <c r="L6" s="16">
        <f t="shared" si="0"/>
        <v>0.5236999334965815</v>
      </c>
      <c r="M6" s="16">
        <f t="shared" si="0"/>
        <v>0.4778628061156907</v>
      </c>
      <c r="N6" s="16">
        <f t="shared" si="0"/>
        <v>0.46924984984007095</v>
      </c>
      <c r="O6" s="430"/>
      <c r="P6" s="258" t="s">
        <v>104</v>
      </c>
      <c r="Q6" s="259">
        <v>314.5106287511023</v>
      </c>
      <c r="R6" s="260">
        <v>284.04876999999976</v>
      </c>
      <c r="S6" s="260">
        <v>531.7784489019455</v>
      </c>
      <c r="T6" s="260">
        <v>532.6795247526802</v>
      </c>
      <c r="U6" s="260">
        <v>634.6885049718469</v>
      </c>
      <c r="V6" s="260">
        <v>639.2172978526821</v>
      </c>
      <c r="W6" s="260">
        <v>818.3272498087164</v>
      </c>
      <c r="X6" s="260">
        <v>798.4621486046747</v>
      </c>
      <c r="Y6" s="260">
        <v>803.7553379348286</v>
      </c>
      <c r="Z6" s="260">
        <v>821.7881202697754</v>
      </c>
      <c r="AA6" s="260">
        <v>825.7312774658203</v>
      </c>
      <c r="AB6" s="260">
        <v>916.2058115005493</v>
      </c>
      <c r="AC6" s="261">
        <v>784.3376874923706</v>
      </c>
    </row>
    <row r="7" spans="1:29" ht="17.25" customHeight="1">
      <c r="A7" s="22">
        <v>1</v>
      </c>
      <c r="B7" s="16">
        <f>Q5/Q10</f>
        <v>0.06040073266474542</v>
      </c>
      <c r="C7" s="16">
        <f aca="true" t="shared" si="1" ref="C7:N7">R5/R10</f>
        <v>0.0387845509673118</v>
      </c>
      <c r="D7" s="16">
        <f t="shared" si="1"/>
        <v>0.08258096256069312</v>
      </c>
      <c r="E7" s="16">
        <f t="shared" si="1"/>
        <v>0.09484421547024288</v>
      </c>
      <c r="F7" s="16">
        <f t="shared" si="1"/>
        <v>0.10443178009274487</v>
      </c>
      <c r="G7" s="16">
        <f t="shared" si="1"/>
        <v>0.10692122699765057</v>
      </c>
      <c r="H7" s="16">
        <f t="shared" si="1"/>
        <v>0.0923698463875051</v>
      </c>
      <c r="I7" s="16">
        <f t="shared" si="1"/>
        <v>0.08557296967478964</v>
      </c>
      <c r="J7" s="16">
        <f t="shared" si="1"/>
        <v>0.08390327822902334</v>
      </c>
      <c r="K7" s="16">
        <f t="shared" si="1"/>
        <v>0.08461136600134357</v>
      </c>
      <c r="L7" s="16">
        <f t="shared" si="1"/>
        <v>0.07610800638770966</v>
      </c>
      <c r="M7" s="16">
        <f t="shared" si="1"/>
        <v>0.07955715737052219</v>
      </c>
      <c r="N7" s="16">
        <f t="shared" si="1"/>
        <v>0.08372758609836246</v>
      </c>
      <c r="O7" s="430"/>
      <c r="P7" s="258" t="s">
        <v>4</v>
      </c>
      <c r="Q7" s="259">
        <v>335.6376670751094</v>
      </c>
      <c r="R7" s="260">
        <v>300.8553599999998</v>
      </c>
      <c r="S7" s="260">
        <v>563.5328257518383</v>
      </c>
      <c r="T7" s="260">
        <v>594.9328784298802</v>
      </c>
      <c r="U7" s="260">
        <v>680.8050124653406</v>
      </c>
      <c r="V7" s="260">
        <v>700.3459022170266</v>
      </c>
      <c r="W7" s="260">
        <v>1195.1317620911186</v>
      </c>
      <c r="X7" s="260">
        <v>1238.9736598541717</v>
      </c>
      <c r="Y7" s="260">
        <v>1245.8898078031832</v>
      </c>
      <c r="Z7" s="260">
        <v>1396.5654373168945</v>
      </c>
      <c r="AA7" s="260">
        <v>1392.3150062561035</v>
      </c>
      <c r="AB7" s="260">
        <v>1538.8055086135864</v>
      </c>
      <c r="AC7" s="261">
        <v>1583.5916996002197</v>
      </c>
    </row>
    <row r="8" spans="1:29" ht="17.25" customHeight="1">
      <c r="A8" s="22">
        <v>2</v>
      </c>
      <c r="B8" s="16">
        <f>Q6/Q10</f>
        <v>0.03245055279962178</v>
      </c>
      <c r="C8" s="16">
        <f aca="true" t="shared" si="2" ref="C8:N8">R6/R10</f>
        <v>0.028430547965257257</v>
      </c>
      <c r="D8" s="16">
        <f t="shared" si="2"/>
        <v>0.0544185887128488</v>
      </c>
      <c r="E8" s="16">
        <f t="shared" si="2"/>
        <v>0.05935803343812018</v>
      </c>
      <c r="F8" s="16">
        <f t="shared" si="2"/>
        <v>0.07520897084629184</v>
      </c>
      <c r="G8" s="16">
        <f t="shared" si="2"/>
        <v>0.07528174512456327</v>
      </c>
      <c r="H8" s="16">
        <f t="shared" si="2"/>
        <v>0.09534279969809419</v>
      </c>
      <c r="I8" s="16">
        <f t="shared" si="2"/>
        <v>0.0972193045908508</v>
      </c>
      <c r="J8" s="16">
        <f t="shared" si="2"/>
        <v>0.10056998726168039</v>
      </c>
      <c r="K8" s="16">
        <f t="shared" si="2"/>
        <v>0.10283556678469644</v>
      </c>
      <c r="L8" s="16">
        <f t="shared" si="2"/>
        <v>0.10222890470501472</v>
      </c>
      <c r="M8" s="16">
        <f t="shared" si="2"/>
        <v>0.1142347675510055</v>
      </c>
      <c r="N8" s="16">
        <f t="shared" si="2"/>
        <v>0.09502113148490633</v>
      </c>
      <c r="O8" s="430"/>
      <c r="P8" s="258" t="s">
        <v>5</v>
      </c>
      <c r="Q8" s="259">
        <v>101.46683896281021</v>
      </c>
      <c r="R8" s="260">
        <v>73.42226000000001</v>
      </c>
      <c r="S8" s="260">
        <v>175.22114252980285</v>
      </c>
      <c r="T8" s="260">
        <v>195.95764322877082</v>
      </c>
      <c r="U8" s="260">
        <v>198.08883652290967</v>
      </c>
      <c r="V8" s="260">
        <v>215.361247629527</v>
      </c>
      <c r="W8" s="260">
        <v>429.9302657297706</v>
      </c>
      <c r="X8" s="260">
        <v>523.745278959135</v>
      </c>
      <c r="Y8" s="260">
        <v>509.8314767321516</v>
      </c>
      <c r="Z8" s="260">
        <v>551.497745513916</v>
      </c>
      <c r="AA8" s="260">
        <v>614.107608795166</v>
      </c>
      <c r="AB8" s="260">
        <v>686.2578868865967</v>
      </c>
      <c r="AC8" s="261">
        <v>807.655930519104</v>
      </c>
    </row>
    <row r="9" spans="1:29" ht="17.25" customHeight="1">
      <c r="A9" s="27" t="s">
        <v>4</v>
      </c>
      <c r="B9" s="16">
        <f>Q7/Q10</f>
        <v>0.03463039669028846</v>
      </c>
      <c r="C9" s="16">
        <f aca="true" t="shared" si="3" ref="C9:N10">R7/$Y$10</f>
        <v>0.03764456457676626</v>
      </c>
      <c r="D9" s="16">
        <f t="shared" si="3"/>
        <v>0.07051211535716918</v>
      </c>
      <c r="E9" s="16">
        <f t="shared" si="3"/>
        <v>0.07444105087871818</v>
      </c>
      <c r="F9" s="16">
        <f t="shared" si="3"/>
        <v>0.08518581239814936</v>
      </c>
      <c r="G9" s="16">
        <f t="shared" si="3"/>
        <v>0.08763086867417787</v>
      </c>
      <c r="H9" s="16">
        <f t="shared" si="3"/>
        <v>0.14954101132113318</v>
      </c>
      <c r="I9" s="16">
        <f t="shared" si="3"/>
        <v>0.15502673426623623</v>
      </c>
      <c r="J9" s="16">
        <f t="shared" si="3"/>
        <v>0.15589211814402065</v>
      </c>
      <c r="K9" s="16">
        <f t="shared" si="3"/>
        <v>0.1747454251463417</v>
      </c>
      <c r="L9" s="16">
        <f t="shared" si="3"/>
        <v>0.17421358942785212</v>
      </c>
      <c r="M9" s="16">
        <f t="shared" si="3"/>
        <v>0.1925432318709158</v>
      </c>
      <c r="N9" s="16">
        <f t="shared" si="3"/>
        <v>0.1981471096238124</v>
      </c>
      <c r="O9" s="430"/>
      <c r="P9" s="258" t="s">
        <v>6</v>
      </c>
      <c r="Q9" s="259">
        <v>47.70880533640455</v>
      </c>
      <c r="R9" s="260">
        <v>32.75672000000001</v>
      </c>
      <c r="S9" s="260">
        <v>74.53399214279679</v>
      </c>
      <c r="T9" s="260">
        <v>94.27660220178383</v>
      </c>
      <c r="U9" s="260">
        <v>77.98256095925821</v>
      </c>
      <c r="V9" s="260">
        <v>108.86541375576691</v>
      </c>
      <c r="W9" s="260">
        <v>167.8813353678149</v>
      </c>
      <c r="X9" s="260">
        <v>252.09115349620632</v>
      </c>
      <c r="Y9" s="260">
        <v>264.75780513486063</v>
      </c>
      <c r="Z9" s="260">
        <v>323.55899810791016</v>
      </c>
      <c r="AA9" s="260">
        <v>400.30860900878906</v>
      </c>
      <c r="AB9" s="260">
        <v>408.38918685913086</v>
      </c>
      <c r="AC9" s="261">
        <v>514.2954349517822</v>
      </c>
    </row>
    <row r="10" spans="1:29" ht="17.25" customHeight="1" thickBot="1">
      <c r="A10" s="27" t="s">
        <v>5</v>
      </c>
      <c r="B10" s="16">
        <f>Q8/$Y$10</f>
        <v>0.012696050925387716</v>
      </c>
      <c r="C10" s="16">
        <f t="shared" si="3"/>
        <v>0.00918696947244724</v>
      </c>
      <c r="D10" s="16">
        <f t="shared" si="3"/>
        <v>0.02192456739071537</v>
      </c>
      <c r="E10" s="16">
        <f t="shared" si="3"/>
        <v>0.024519224636171986</v>
      </c>
      <c r="F10" s="16">
        <f t="shared" si="3"/>
        <v>0.024785890463853374</v>
      </c>
      <c r="G10" s="16">
        <f t="shared" si="3"/>
        <v>0.02694710306548198</v>
      </c>
      <c r="H10" s="16">
        <f t="shared" si="3"/>
        <v>0.053795078311952425</v>
      </c>
      <c r="I10" s="16">
        <f t="shared" si="3"/>
        <v>0.06553369358469675</v>
      </c>
      <c r="J10" s="16">
        <f t="shared" si="3"/>
        <v>0.06379272733951491</v>
      </c>
      <c r="K10" s="16">
        <f t="shared" si="3"/>
        <v>0.06900622443602013</v>
      </c>
      <c r="L10" s="16">
        <f t="shared" si="3"/>
        <v>0.07684029141569276</v>
      </c>
      <c r="M10" s="16">
        <f t="shared" si="3"/>
        <v>0.08586810399262178</v>
      </c>
      <c r="N10" s="16">
        <f t="shared" si="3"/>
        <v>0.10105804939700817</v>
      </c>
      <c r="O10" s="431"/>
      <c r="P10" s="262" t="s">
        <v>61</v>
      </c>
      <c r="Q10" s="263">
        <v>9691.996025250084</v>
      </c>
      <c r="R10" s="264">
        <v>9990.970640000098</v>
      </c>
      <c r="S10" s="264">
        <v>9771.999999999762</v>
      </c>
      <c r="T10" s="264">
        <v>8974.00897399996</v>
      </c>
      <c r="U10" s="264">
        <v>8438.999999999867</v>
      </c>
      <c r="V10" s="264">
        <v>8491.000000000204</v>
      </c>
      <c r="W10" s="264">
        <v>8582.999999999727</v>
      </c>
      <c r="X10" s="264">
        <v>8213.000000000175</v>
      </c>
      <c r="Y10" s="264">
        <v>7991.999997409555</v>
      </c>
      <c r="Z10" s="264">
        <v>7991.28303527832</v>
      </c>
      <c r="AA10" s="264">
        <v>8077.277946472168</v>
      </c>
      <c r="AB10" s="264">
        <v>8020.376205444336</v>
      </c>
      <c r="AC10" s="265">
        <v>8254.350113868713</v>
      </c>
    </row>
    <row r="11" spans="1:14" ht="17.25" customHeight="1" thickTop="1">
      <c r="A11" s="22" t="s">
        <v>6</v>
      </c>
      <c r="B11" s="16">
        <f>Q9/Q10</f>
        <v>0.004922495346893574</v>
      </c>
      <c r="C11" s="16">
        <f aca="true" t="shared" si="4" ref="C11:N11">R9/R10</f>
        <v>0.0032786323952203795</v>
      </c>
      <c r="D11" s="16">
        <f t="shared" si="4"/>
        <v>0.007627301692877467</v>
      </c>
      <c r="E11" s="16">
        <f t="shared" si="4"/>
        <v>0.010505516818060655</v>
      </c>
      <c r="F11" s="16">
        <f t="shared" si="4"/>
        <v>0.009240734797874088</v>
      </c>
      <c r="G11" s="16">
        <f t="shared" si="4"/>
        <v>0.012821271199595372</v>
      </c>
      <c r="H11" s="16">
        <f t="shared" si="4"/>
        <v>0.01955975013023654</v>
      </c>
      <c r="I11" s="16">
        <f t="shared" si="4"/>
        <v>0.030694162120565076</v>
      </c>
      <c r="J11" s="16">
        <f t="shared" si="4"/>
        <v>0.033127853506090654</v>
      </c>
      <c r="K11" s="16">
        <f t="shared" si="4"/>
        <v>0.040488992403288245</v>
      </c>
      <c r="L11" s="16">
        <f t="shared" si="4"/>
        <v>0.04955984078567308</v>
      </c>
      <c r="M11" s="16">
        <f t="shared" si="4"/>
        <v>0.05091895646764187</v>
      </c>
      <c r="N11" s="16">
        <f t="shared" si="4"/>
        <v>0.06230598749230159</v>
      </c>
    </row>
    <row r="12" spans="1:14" ht="17.25" customHeight="1">
      <c r="A12" s="26" t="s">
        <v>61</v>
      </c>
      <c r="B12" s="16">
        <f>Q10/Q10</f>
        <v>1</v>
      </c>
      <c r="C12" s="16">
        <f aca="true" t="shared" si="5" ref="C12:N12">R10/R10</f>
        <v>1</v>
      </c>
      <c r="D12" s="16">
        <f t="shared" si="5"/>
        <v>1</v>
      </c>
      <c r="E12" s="16">
        <f t="shared" si="5"/>
        <v>1</v>
      </c>
      <c r="F12" s="16">
        <f t="shared" si="5"/>
        <v>1</v>
      </c>
      <c r="G12" s="16">
        <f t="shared" si="5"/>
        <v>1</v>
      </c>
      <c r="H12" s="16">
        <f t="shared" si="5"/>
        <v>1</v>
      </c>
      <c r="I12" s="16">
        <f t="shared" si="5"/>
        <v>1</v>
      </c>
      <c r="J12" s="16">
        <f t="shared" si="5"/>
        <v>1</v>
      </c>
      <c r="K12" s="16">
        <f t="shared" si="5"/>
        <v>1</v>
      </c>
      <c r="L12" s="16">
        <f t="shared" si="5"/>
        <v>1</v>
      </c>
      <c r="M12" s="118">
        <f t="shared" si="5"/>
        <v>1</v>
      </c>
      <c r="N12" s="118">
        <f t="shared" si="5"/>
        <v>1</v>
      </c>
    </row>
    <row r="13" spans="1:14" ht="17.25" customHeight="1">
      <c r="A13" s="21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15"/>
    </row>
    <row r="14" spans="1:14" ht="17.25" customHeight="1">
      <c r="A14" s="22">
        <v>1</v>
      </c>
      <c r="B14" s="16">
        <f>Q5/SUM(Q5:Q9)</f>
        <v>0.4227572704347296</v>
      </c>
      <c r="C14" s="16">
        <f aca="true" t="shared" si="6" ref="C14:N14">R5/SUM(R5:R9)</f>
        <v>0.35926484603687864</v>
      </c>
      <c r="D14" s="16">
        <f t="shared" si="6"/>
        <v>0.3749829582494407</v>
      </c>
      <c r="E14" s="16">
        <f t="shared" si="6"/>
        <v>0.3751170271690604</v>
      </c>
      <c r="F14" s="16">
        <f t="shared" si="6"/>
        <v>0.35638819611297695</v>
      </c>
      <c r="G14" s="16">
        <f t="shared" si="6"/>
        <v>0.3530283336567977</v>
      </c>
      <c r="H14" s="16">
        <f t="shared" si="6"/>
        <v>0.23289997813984167</v>
      </c>
      <c r="I14" s="16">
        <f t="shared" si="6"/>
        <v>0.19988458514009116</v>
      </c>
      <c r="J14" s="16">
        <f t="shared" si="6"/>
        <v>0.1918727904490003</v>
      </c>
      <c r="K14" s="16">
        <f t="shared" si="6"/>
        <v>0.1793717873014572</v>
      </c>
      <c r="L14" s="16">
        <f t="shared" si="6"/>
        <v>0.15979003938930464</v>
      </c>
      <c r="M14" s="16">
        <f t="shared" si="6"/>
        <v>0.15236830147777175</v>
      </c>
      <c r="N14" s="16">
        <f t="shared" si="6"/>
        <v>0.1577532970516035</v>
      </c>
    </row>
    <row r="15" spans="1:14" ht="17.25" customHeight="1">
      <c r="A15" s="22">
        <v>2</v>
      </c>
      <c r="B15" s="16">
        <f>Q6/SUM(Q5:Q9)</f>
        <v>0.2271281575641132</v>
      </c>
      <c r="C15" s="16">
        <f aca="true" t="shared" si="7" ref="C15:N15">R6/SUM(R5:R9)</f>
        <v>0.26335476839968663</v>
      </c>
      <c r="D15" s="16">
        <f t="shared" si="7"/>
        <v>0.247103481801949</v>
      </c>
      <c r="E15" s="16">
        <f t="shared" si="7"/>
        <v>0.23476612602584382</v>
      </c>
      <c r="F15" s="16">
        <f t="shared" si="7"/>
        <v>0.25666123308076727</v>
      </c>
      <c r="G15" s="16">
        <f t="shared" si="7"/>
        <v>0.24856232744770418</v>
      </c>
      <c r="H15" s="16">
        <f t="shared" si="7"/>
        <v>0.24039593908517273</v>
      </c>
      <c r="I15" s="16">
        <f t="shared" si="7"/>
        <v>0.22708853554576777</v>
      </c>
      <c r="J15" s="16">
        <f t="shared" si="7"/>
        <v>0.22998677165684386</v>
      </c>
      <c r="K15" s="16">
        <f t="shared" si="7"/>
        <v>0.21800616494049344</v>
      </c>
      <c r="L15" s="16">
        <f t="shared" si="7"/>
        <v>0.21463130470564612</v>
      </c>
      <c r="M15" s="16">
        <f t="shared" si="7"/>
        <v>0.21878304952992236</v>
      </c>
      <c r="N15" s="16">
        <f t="shared" si="7"/>
        <v>0.17903175619691103</v>
      </c>
    </row>
    <row r="16" spans="1:14" ht="17.25" customHeight="1">
      <c r="A16" s="27" t="s">
        <v>4</v>
      </c>
      <c r="B16" s="16">
        <f>Q7/SUM(Q5:Q9)</f>
        <v>0.24238533761037365</v>
      </c>
      <c r="C16" s="16">
        <f aca="true" t="shared" si="8" ref="C16:N16">R7/SUM(R5:R9)</f>
        <v>0.2789369362683892</v>
      </c>
      <c r="D16" s="16">
        <f t="shared" si="8"/>
        <v>0.26185890691980024</v>
      </c>
      <c r="E16" s="16">
        <f t="shared" si="8"/>
        <v>0.2622028454711775</v>
      </c>
      <c r="F16" s="16">
        <f t="shared" si="8"/>
        <v>0.27531025474405324</v>
      </c>
      <c r="G16" s="16">
        <f t="shared" si="8"/>
        <v>0.27233244165686804</v>
      </c>
      <c r="H16" s="16">
        <f t="shared" si="8"/>
        <v>0.35108793254235277</v>
      </c>
      <c r="I16" s="16">
        <f t="shared" si="8"/>
        <v>0.3523732646409594</v>
      </c>
      <c r="J16" s="16">
        <f t="shared" si="8"/>
        <v>0.35649924947690154</v>
      </c>
      <c r="K16" s="16">
        <f t="shared" si="8"/>
        <v>0.37048463900640427</v>
      </c>
      <c r="L16" s="16">
        <f t="shared" si="8"/>
        <v>0.3619027091611739</v>
      </c>
      <c r="M16" s="16">
        <f t="shared" si="8"/>
        <v>0.3674551695503208</v>
      </c>
      <c r="N16" s="16">
        <f t="shared" si="8"/>
        <v>0.36146829050725204</v>
      </c>
    </row>
    <row r="17" spans="1:14" ht="17.25" customHeight="1">
      <c r="A17" s="27" t="s">
        <v>5</v>
      </c>
      <c r="B17" s="16">
        <f>Q8/SUM(Q5:Q9)</f>
        <v>0.07327566727710116</v>
      </c>
      <c r="C17" s="16">
        <f aca="true" t="shared" si="9" ref="C17:N17">R8/SUM(R5:R9)</f>
        <v>0.06807317728459657</v>
      </c>
      <c r="D17" s="16">
        <f t="shared" si="9"/>
        <v>0.08142066398861063</v>
      </c>
      <c r="E17" s="16">
        <f t="shared" si="9"/>
        <v>0.08636377902329252</v>
      </c>
      <c r="F17" s="16">
        <f t="shared" si="9"/>
        <v>0.08010500370376132</v>
      </c>
      <c r="G17" s="16">
        <f t="shared" si="9"/>
        <v>0.08374412446700341</v>
      </c>
      <c r="H17" s="16">
        <f t="shared" si="9"/>
        <v>0.12629848266131294</v>
      </c>
      <c r="I17" s="16">
        <f t="shared" si="9"/>
        <v>0.14895702771344027</v>
      </c>
      <c r="J17" s="16">
        <f t="shared" si="9"/>
        <v>0.1458833178314472</v>
      </c>
      <c r="K17" s="16">
        <f t="shared" si="9"/>
        <v>0.14630280665696185</v>
      </c>
      <c r="L17" s="16">
        <f t="shared" si="9"/>
        <v>0.15962422752095268</v>
      </c>
      <c r="M17" s="16">
        <f t="shared" si="9"/>
        <v>0.16387321644588818</v>
      </c>
      <c r="N17" s="16">
        <f t="shared" si="9"/>
        <v>0.18435434373423762</v>
      </c>
    </row>
    <row r="18" spans="1:14" ht="17.25" customHeight="1">
      <c r="A18" s="22" t="s">
        <v>6</v>
      </c>
      <c r="B18" s="16">
        <f>Q9/SUM(Q5:Q9)</f>
        <v>0.03445356711368223</v>
      </c>
      <c r="C18" s="16">
        <f aca="true" t="shared" si="10" ref="C18:N18">R9/SUM(R5:R9)</f>
        <v>0.030370272010448743</v>
      </c>
      <c r="D18" s="16">
        <f t="shared" si="10"/>
        <v>0.03463398904019936</v>
      </c>
      <c r="E18" s="16">
        <f t="shared" si="10"/>
        <v>0.04155022231062574</v>
      </c>
      <c r="F18" s="16">
        <f t="shared" si="10"/>
        <v>0.0315353123584413</v>
      </c>
      <c r="G18" s="16">
        <f t="shared" si="10"/>
        <v>0.04233277277162657</v>
      </c>
      <c r="H18" s="16">
        <f t="shared" si="10"/>
        <v>0.04931766757131984</v>
      </c>
      <c r="I18" s="16">
        <f t="shared" si="10"/>
        <v>0.0716965869597412</v>
      </c>
      <c r="J18" s="16">
        <f t="shared" si="10"/>
        <v>0.07575787058580705</v>
      </c>
      <c r="K18" s="16">
        <f t="shared" si="10"/>
        <v>0.08583460209468324</v>
      </c>
      <c r="L18" s="16">
        <f t="shared" si="10"/>
        <v>0.10405171922292264</v>
      </c>
      <c r="M18" s="16">
        <f t="shared" si="10"/>
        <v>0.0975202629960969</v>
      </c>
      <c r="N18" s="16">
        <f t="shared" si="10"/>
        <v>0.1173923125099958</v>
      </c>
    </row>
    <row r="19" spans="1:14" ht="17.25" customHeight="1">
      <c r="A19" s="26" t="s">
        <v>61</v>
      </c>
      <c r="B19" s="16">
        <f aca="true" t="shared" si="11" ref="B19:L19">SUM(B13:B18)</f>
        <v>0.9999999999999999</v>
      </c>
      <c r="C19" s="16">
        <f t="shared" si="11"/>
        <v>0.9999999999999998</v>
      </c>
      <c r="D19" s="16">
        <f t="shared" si="11"/>
        <v>0.9999999999999999</v>
      </c>
      <c r="E19" s="16">
        <f t="shared" si="11"/>
        <v>1</v>
      </c>
      <c r="F19" s="16">
        <f t="shared" si="11"/>
        <v>1</v>
      </c>
      <c r="G19" s="16">
        <f t="shared" si="11"/>
        <v>0.9999999999999999</v>
      </c>
      <c r="H19" s="16">
        <f t="shared" si="11"/>
        <v>1</v>
      </c>
      <c r="I19" s="16">
        <f t="shared" si="11"/>
        <v>0.9999999999999998</v>
      </c>
      <c r="J19" s="16">
        <f t="shared" si="11"/>
        <v>1</v>
      </c>
      <c r="K19" s="16">
        <f t="shared" si="11"/>
        <v>1</v>
      </c>
      <c r="L19" s="16">
        <f t="shared" si="11"/>
        <v>1</v>
      </c>
      <c r="M19" s="16">
        <f>SUM(M13:M18)</f>
        <v>1</v>
      </c>
      <c r="N19" s="16">
        <f>SUM(N13:N18)</f>
        <v>1</v>
      </c>
    </row>
    <row r="20" ht="17.25" customHeight="1">
      <c r="A20" s="1" t="s">
        <v>127</v>
      </c>
    </row>
  </sheetData>
  <sheetProtection/>
  <mergeCells count="5">
    <mergeCell ref="O1:P3"/>
    <mergeCell ref="Q1:AC1"/>
    <mergeCell ref="O4:O10"/>
    <mergeCell ref="A1:M2"/>
    <mergeCell ref="A5:M5"/>
  </mergeCells>
  <printOptions horizontalCentered="1"/>
  <pageMargins left="0.75" right="0.75" top="0.75" bottom="1" header="0.5" footer="0.5"/>
  <pageSetup horizontalDpi="600" verticalDpi="600" orientation="landscape" scale="89" r:id="rId1"/>
  <ignoredErrors>
    <ignoredError sqref="B14:N1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2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7.25" customHeight="1"/>
  <cols>
    <col min="1" max="1" width="23.7109375" style="1" customWidth="1"/>
    <col min="2" max="14" width="9.8515625" style="1" customWidth="1"/>
    <col min="15" max="31" width="8.00390625" style="1" hidden="1" customWidth="1"/>
    <col min="32" max="32" width="12.140625" style="1" hidden="1" customWidth="1"/>
    <col min="33" max="33" width="9.00390625" style="1" hidden="1" customWidth="1"/>
    <col min="34" max="34" width="10.140625" style="1" hidden="1" customWidth="1"/>
    <col min="35" max="35" width="9.140625" style="1" hidden="1" customWidth="1"/>
    <col min="36" max="37" width="9.421875" style="1" hidden="1" customWidth="1"/>
    <col min="38" max="39" width="9.57421875" style="1" hidden="1" customWidth="1"/>
    <col min="40" max="45" width="9.140625" style="1" hidden="1" customWidth="1"/>
    <col min="46" max="47" width="9.140625" style="1" customWidth="1"/>
    <col min="48" max="16384" width="9.140625" style="1" customWidth="1"/>
  </cols>
  <sheetData>
    <row r="1" spans="1:45" ht="21" customHeight="1" thickTop="1">
      <c r="A1" s="382" t="s">
        <v>179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O1" s="441"/>
      <c r="P1" s="442"/>
      <c r="Q1" s="438" t="s">
        <v>132</v>
      </c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40"/>
      <c r="AD1" s="275"/>
      <c r="AE1" s="435"/>
      <c r="AF1" s="438" t="s">
        <v>132</v>
      </c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  <c r="AS1" s="93"/>
    </row>
    <row r="2" spans="1:45" ht="33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443"/>
      <c r="P2" s="444"/>
      <c r="Q2" s="266" t="s">
        <v>146</v>
      </c>
      <c r="R2" s="267" t="s">
        <v>147</v>
      </c>
      <c r="S2" s="267" t="s">
        <v>148</v>
      </c>
      <c r="T2" s="267" t="s">
        <v>149</v>
      </c>
      <c r="U2" s="267" t="s">
        <v>150</v>
      </c>
      <c r="V2" s="267" t="s">
        <v>151</v>
      </c>
      <c r="W2" s="267" t="s">
        <v>152</v>
      </c>
      <c r="X2" s="267" t="s">
        <v>153</v>
      </c>
      <c r="Y2" s="267" t="s">
        <v>154</v>
      </c>
      <c r="Z2" s="267" t="s">
        <v>155</v>
      </c>
      <c r="AA2" s="267" t="s">
        <v>156</v>
      </c>
      <c r="AB2" s="267" t="s">
        <v>157</v>
      </c>
      <c r="AC2" s="268" t="s">
        <v>158</v>
      </c>
      <c r="AD2" s="276"/>
      <c r="AE2" s="436"/>
      <c r="AF2" s="266" t="s">
        <v>146</v>
      </c>
      <c r="AG2" s="267" t="s">
        <v>147</v>
      </c>
      <c r="AH2" s="267" t="s">
        <v>148</v>
      </c>
      <c r="AI2" s="267" t="s">
        <v>149</v>
      </c>
      <c r="AJ2" s="267" t="s">
        <v>150</v>
      </c>
      <c r="AK2" s="267" t="s">
        <v>151</v>
      </c>
      <c r="AL2" s="267" t="s">
        <v>152</v>
      </c>
      <c r="AM2" s="267" t="s">
        <v>153</v>
      </c>
      <c r="AN2" s="267" t="s">
        <v>154</v>
      </c>
      <c r="AO2" s="267" t="s">
        <v>155</v>
      </c>
      <c r="AP2" s="267" t="s">
        <v>156</v>
      </c>
      <c r="AQ2" s="267" t="s">
        <v>157</v>
      </c>
      <c r="AR2" s="268" t="s">
        <v>158</v>
      </c>
      <c r="AS2" s="93"/>
    </row>
    <row r="3" spans="15:45" ht="21" customHeight="1" thickBot="1">
      <c r="O3" s="445"/>
      <c r="P3" s="446"/>
      <c r="Q3" s="269" t="s">
        <v>94</v>
      </c>
      <c r="R3" s="270" t="s">
        <v>94</v>
      </c>
      <c r="S3" s="270" t="s">
        <v>94</v>
      </c>
      <c r="T3" s="270" t="s">
        <v>94</v>
      </c>
      <c r="U3" s="270" t="s">
        <v>94</v>
      </c>
      <c r="V3" s="270" t="s">
        <v>94</v>
      </c>
      <c r="W3" s="270" t="s">
        <v>94</v>
      </c>
      <c r="X3" s="270" t="s">
        <v>94</v>
      </c>
      <c r="Y3" s="270" t="s">
        <v>94</v>
      </c>
      <c r="Z3" s="270" t="s">
        <v>94</v>
      </c>
      <c r="AA3" s="270" t="s">
        <v>94</v>
      </c>
      <c r="AB3" s="270" t="s">
        <v>94</v>
      </c>
      <c r="AC3" s="271" t="s">
        <v>94</v>
      </c>
      <c r="AD3" s="277"/>
      <c r="AE3" s="437"/>
      <c r="AF3" s="269" t="s">
        <v>114</v>
      </c>
      <c r="AG3" s="270" t="s">
        <v>114</v>
      </c>
      <c r="AH3" s="270" t="s">
        <v>114</v>
      </c>
      <c r="AI3" s="270" t="s">
        <v>114</v>
      </c>
      <c r="AJ3" s="270" t="s">
        <v>114</v>
      </c>
      <c r="AK3" s="270" t="s">
        <v>114</v>
      </c>
      <c r="AL3" s="270" t="s">
        <v>114</v>
      </c>
      <c r="AM3" s="270" t="s">
        <v>114</v>
      </c>
      <c r="AN3" s="270" t="s">
        <v>114</v>
      </c>
      <c r="AO3" s="270" t="s">
        <v>114</v>
      </c>
      <c r="AP3" s="270" t="s">
        <v>114</v>
      </c>
      <c r="AQ3" s="270" t="s">
        <v>114</v>
      </c>
      <c r="AR3" s="271" t="s">
        <v>114</v>
      </c>
      <c r="AS3" s="93"/>
    </row>
    <row r="4" spans="1:45" ht="17.25" customHeight="1" thickBot="1" thickTop="1">
      <c r="A4" s="18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447" t="s">
        <v>115</v>
      </c>
      <c r="P4" s="272" t="s">
        <v>116</v>
      </c>
      <c r="Q4" s="255">
        <v>7930.491100807068</v>
      </c>
      <c r="R4" s="256">
        <v>10743.393782669476</v>
      </c>
      <c r="S4" s="256">
        <v>10623.938352696861</v>
      </c>
      <c r="T4" s="256">
        <v>9659.340286472698</v>
      </c>
      <c r="U4" s="256">
        <v>8840.263880290768</v>
      </c>
      <c r="V4" s="256">
        <v>10546.124353969384</v>
      </c>
      <c r="W4" s="256">
        <v>10343.459587202933</v>
      </c>
      <c r="X4" s="256">
        <v>9033.816242719513</v>
      </c>
      <c r="Y4" s="256">
        <v>8257.34327120753</v>
      </c>
      <c r="Z4" s="256">
        <v>6648.465648365744</v>
      </c>
      <c r="AA4" s="256">
        <v>6212.446682642184</v>
      </c>
      <c r="AB4" s="256">
        <v>5256.495490237479</v>
      </c>
      <c r="AC4" s="257">
        <v>4944.216375592861</v>
      </c>
      <c r="AD4" s="278"/>
      <c r="AE4" s="280" t="s">
        <v>140</v>
      </c>
      <c r="AF4" s="281">
        <v>47554.75180757217</v>
      </c>
      <c r="AG4" s="282">
        <v>62570.25662538022</v>
      </c>
      <c r="AH4" s="282">
        <v>61327.19971059314</v>
      </c>
      <c r="AI4" s="282">
        <v>61852.78584915187</v>
      </c>
      <c r="AJ4" s="282">
        <v>65354.36368762134</v>
      </c>
      <c r="AK4" s="282">
        <v>70088.62299466775</v>
      </c>
      <c r="AL4" s="282">
        <v>73101.44516701733</v>
      </c>
      <c r="AM4" s="282">
        <v>69869.52649966534</v>
      </c>
      <c r="AN4" s="282">
        <v>69367.6758156011</v>
      </c>
      <c r="AO4" s="282">
        <v>58171.149321829114</v>
      </c>
      <c r="AP4" s="282">
        <v>58483.23650970039</v>
      </c>
      <c r="AQ4" s="282">
        <v>60345.863745813855</v>
      </c>
      <c r="AR4" s="283">
        <v>55759.57032449332</v>
      </c>
      <c r="AS4" s="93"/>
    </row>
    <row r="5" spans="1:30" ht="17.25" customHeight="1" thickTop="1">
      <c r="A5" s="20" t="s">
        <v>83</v>
      </c>
      <c r="B5" s="30">
        <f aca="true" t="shared" si="0" ref="B5:M5">SUM(B6:B7)</f>
        <v>15334.646637821199</v>
      </c>
      <c r="C5" s="30">
        <f t="shared" si="0"/>
        <v>19145.809700971167</v>
      </c>
      <c r="D5" s="30">
        <f t="shared" si="0"/>
        <v>18375.671526143044</v>
      </c>
      <c r="E5" s="30">
        <f t="shared" si="0"/>
        <v>17450.18487716866</v>
      </c>
      <c r="F5" s="30">
        <f t="shared" si="0"/>
        <v>16329.354948798577</v>
      </c>
      <c r="G5" s="30">
        <f t="shared" si="0"/>
        <v>18395.22719586227</v>
      </c>
      <c r="H5" s="30">
        <f t="shared" si="0"/>
        <v>17996.743251599077</v>
      </c>
      <c r="I5" s="30">
        <f t="shared" si="0"/>
        <v>16887.685227915492</v>
      </c>
      <c r="J5" s="30">
        <f t="shared" si="0"/>
        <v>16444.81846498043</v>
      </c>
      <c r="K5" s="30">
        <f t="shared" si="0"/>
        <v>14482.41197060386</v>
      </c>
      <c r="L5" s="30">
        <f t="shared" si="0"/>
        <v>12933.092294774058</v>
      </c>
      <c r="M5" s="30">
        <f t="shared" si="0"/>
        <v>12614.568624231393</v>
      </c>
      <c r="N5" s="30">
        <f>SUM(N6:N7)</f>
        <v>11028.10352093068</v>
      </c>
      <c r="O5" s="448"/>
      <c r="P5" s="273" t="s">
        <v>117</v>
      </c>
      <c r="Q5" s="259">
        <v>7404.155537014131</v>
      </c>
      <c r="R5" s="260">
        <v>8402.41591830169</v>
      </c>
      <c r="S5" s="260">
        <v>7751.73317344618</v>
      </c>
      <c r="T5" s="260">
        <v>7790.844590695961</v>
      </c>
      <c r="U5" s="260">
        <v>7489.091068507808</v>
      </c>
      <c r="V5" s="260">
        <v>7849.102841892886</v>
      </c>
      <c r="W5" s="260">
        <v>7653.283664396145</v>
      </c>
      <c r="X5" s="260">
        <v>7853.868985195979</v>
      </c>
      <c r="Y5" s="260">
        <v>8187.4751937729025</v>
      </c>
      <c r="Z5" s="260">
        <v>7833.946322238116</v>
      </c>
      <c r="AA5" s="260">
        <v>6720.645612131875</v>
      </c>
      <c r="AB5" s="260">
        <v>7358.073133993915</v>
      </c>
      <c r="AC5" s="261">
        <v>6083.887145337817</v>
      </c>
      <c r="AD5" s="279"/>
    </row>
    <row r="6" spans="1:30" ht="17.25" customHeight="1" thickBot="1">
      <c r="A6" s="22" t="s">
        <v>80</v>
      </c>
      <c r="B6" s="30">
        <f aca="true" t="shared" si="1" ref="B6:M6">Q4</f>
        <v>7930.491100807068</v>
      </c>
      <c r="C6" s="30">
        <f t="shared" si="1"/>
        <v>10743.393782669476</v>
      </c>
      <c r="D6" s="30">
        <f t="shared" si="1"/>
        <v>10623.938352696861</v>
      </c>
      <c r="E6" s="30">
        <f t="shared" si="1"/>
        <v>9659.340286472698</v>
      </c>
      <c r="F6" s="30">
        <f t="shared" si="1"/>
        <v>8840.263880290768</v>
      </c>
      <c r="G6" s="30">
        <f t="shared" si="1"/>
        <v>10546.124353969384</v>
      </c>
      <c r="H6" s="30">
        <f t="shared" si="1"/>
        <v>10343.459587202933</v>
      </c>
      <c r="I6" s="30">
        <f t="shared" si="1"/>
        <v>9033.816242719513</v>
      </c>
      <c r="J6" s="30">
        <f t="shared" si="1"/>
        <v>8257.34327120753</v>
      </c>
      <c r="K6" s="30">
        <f t="shared" si="1"/>
        <v>6648.465648365744</v>
      </c>
      <c r="L6" s="30">
        <f t="shared" si="1"/>
        <v>6212.446682642184</v>
      </c>
      <c r="M6" s="30">
        <f t="shared" si="1"/>
        <v>5256.495490237479</v>
      </c>
      <c r="N6" s="30">
        <f>AC4</f>
        <v>4944.216375592861</v>
      </c>
      <c r="O6" s="449"/>
      <c r="P6" s="274" t="s">
        <v>61</v>
      </c>
      <c r="Q6" s="263">
        <v>15334.646637821279</v>
      </c>
      <c r="R6" s="264">
        <v>19145.80970097102</v>
      </c>
      <c r="S6" s="264">
        <v>18375.67152614319</v>
      </c>
      <c r="T6" s="264">
        <v>17450.18487716862</v>
      </c>
      <c r="U6" s="264">
        <v>16329.354948798622</v>
      </c>
      <c r="V6" s="264">
        <v>18395.227195862313</v>
      </c>
      <c r="W6" s="264">
        <v>17996.743251598975</v>
      </c>
      <c r="X6" s="264">
        <v>16887.685227915576</v>
      </c>
      <c r="Y6" s="264">
        <v>16444.818464980453</v>
      </c>
      <c r="Z6" s="264">
        <v>14482.411970603518</v>
      </c>
      <c r="AA6" s="264">
        <v>12933.092294773995</v>
      </c>
      <c r="AB6" s="264">
        <v>12614.568624231692</v>
      </c>
      <c r="AC6" s="265">
        <v>11028.103520930625</v>
      </c>
      <c r="AD6" s="279"/>
    </row>
    <row r="7" spans="1:14" ht="17.25" customHeight="1" thickTop="1">
      <c r="A7" s="22" t="s">
        <v>82</v>
      </c>
      <c r="B7" s="30">
        <f aca="true" t="shared" si="2" ref="B7:M7">Q5</f>
        <v>7404.155537014131</v>
      </c>
      <c r="C7" s="30">
        <f t="shared" si="2"/>
        <v>8402.41591830169</v>
      </c>
      <c r="D7" s="30">
        <f t="shared" si="2"/>
        <v>7751.73317344618</v>
      </c>
      <c r="E7" s="30">
        <f t="shared" si="2"/>
        <v>7790.844590695961</v>
      </c>
      <c r="F7" s="30">
        <f t="shared" si="2"/>
        <v>7489.091068507808</v>
      </c>
      <c r="G7" s="30">
        <f t="shared" si="2"/>
        <v>7849.102841892886</v>
      </c>
      <c r="H7" s="30">
        <f t="shared" si="2"/>
        <v>7653.283664396145</v>
      </c>
      <c r="I7" s="30">
        <f t="shared" si="2"/>
        <v>7853.868985195979</v>
      </c>
      <c r="J7" s="30">
        <f t="shared" si="2"/>
        <v>8187.4751937729025</v>
      </c>
      <c r="K7" s="30">
        <f t="shared" si="2"/>
        <v>7833.946322238116</v>
      </c>
      <c r="L7" s="30">
        <f t="shared" si="2"/>
        <v>6720.645612131875</v>
      </c>
      <c r="M7" s="30">
        <f t="shared" si="2"/>
        <v>7358.073133993915</v>
      </c>
      <c r="N7" s="30">
        <f>AC5</f>
        <v>6083.887145337817</v>
      </c>
    </row>
    <row r="8" spans="1:14" ht="17.25" customHeight="1" thickBot="1">
      <c r="A8" s="21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59"/>
    </row>
    <row r="9" spans="1:45" ht="17.25" customHeight="1" thickTop="1">
      <c r="A9" s="20" t="s">
        <v>89</v>
      </c>
      <c r="B9" s="30">
        <f aca="true" t="shared" si="3" ref="B9:M9">SUM(AF4,AF12)</f>
        <v>60495.55034529844</v>
      </c>
      <c r="C9" s="30">
        <f t="shared" si="3"/>
        <v>72173.5140626561</v>
      </c>
      <c r="D9" s="30">
        <f t="shared" si="3"/>
        <v>71088.019525222</v>
      </c>
      <c r="E9" s="30">
        <f t="shared" si="3"/>
        <v>74204.6027463226</v>
      </c>
      <c r="F9" s="30">
        <f t="shared" si="3"/>
        <v>78119.00478347184</v>
      </c>
      <c r="G9" s="30">
        <f t="shared" si="3"/>
        <v>83498.26504929521</v>
      </c>
      <c r="H9" s="30">
        <f t="shared" si="3"/>
        <v>86873.93467279729</v>
      </c>
      <c r="I9" s="30">
        <f t="shared" si="3"/>
        <v>83411.32206361064</v>
      </c>
      <c r="J9" s="30">
        <f t="shared" si="3"/>
        <v>82993.53393929587</v>
      </c>
      <c r="K9" s="30">
        <f t="shared" si="3"/>
        <v>70630.55140878321</v>
      </c>
      <c r="L9" s="30">
        <f t="shared" si="3"/>
        <v>70559.15666620215</v>
      </c>
      <c r="M9" s="30">
        <f t="shared" si="3"/>
        <v>72381.60762917579</v>
      </c>
      <c r="N9" s="30">
        <f>SUM(AR4,AR12)</f>
        <v>68548.83882953739</v>
      </c>
      <c r="AE9" s="435"/>
      <c r="AF9" s="438" t="s">
        <v>132</v>
      </c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40"/>
      <c r="AS9" s="93"/>
    </row>
    <row r="10" spans="1:45" ht="17.25" customHeight="1">
      <c r="A10" s="21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59"/>
      <c r="AE10" s="436"/>
      <c r="AF10" s="266" t="s">
        <v>146</v>
      </c>
      <c r="AG10" s="267" t="s">
        <v>147</v>
      </c>
      <c r="AH10" s="267" t="s">
        <v>148</v>
      </c>
      <c r="AI10" s="267" t="s">
        <v>149</v>
      </c>
      <c r="AJ10" s="267" t="s">
        <v>150</v>
      </c>
      <c r="AK10" s="267" t="s">
        <v>151</v>
      </c>
      <c r="AL10" s="267" t="s">
        <v>152</v>
      </c>
      <c r="AM10" s="267" t="s">
        <v>153</v>
      </c>
      <c r="AN10" s="267" t="s">
        <v>154</v>
      </c>
      <c r="AO10" s="267" t="s">
        <v>155</v>
      </c>
      <c r="AP10" s="267" t="s">
        <v>156</v>
      </c>
      <c r="AQ10" s="267" t="s">
        <v>157</v>
      </c>
      <c r="AR10" s="268" t="s">
        <v>158</v>
      </c>
      <c r="AS10" s="93"/>
    </row>
    <row r="11" spans="1:45" ht="17.25" customHeight="1" thickBot="1">
      <c r="A11" s="28" t="s">
        <v>9</v>
      </c>
      <c r="B11" s="30">
        <f aca="true" t="shared" si="4" ref="B11:M11">B9+B5</f>
        <v>75830.19698311965</v>
      </c>
      <c r="C11" s="30">
        <f t="shared" si="4"/>
        <v>91319.32376362727</v>
      </c>
      <c r="D11" s="30">
        <f t="shared" si="4"/>
        <v>89463.69105136505</v>
      </c>
      <c r="E11" s="30">
        <f t="shared" si="4"/>
        <v>91654.78762349127</v>
      </c>
      <c r="F11" s="30">
        <f t="shared" si="4"/>
        <v>94448.35973227042</v>
      </c>
      <c r="G11" s="30">
        <f t="shared" si="4"/>
        <v>101893.49224515748</v>
      </c>
      <c r="H11" s="30">
        <f t="shared" si="4"/>
        <v>104870.67792439637</v>
      </c>
      <c r="I11" s="30">
        <f t="shared" si="4"/>
        <v>100299.00729152613</v>
      </c>
      <c r="J11" s="30">
        <f t="shared" si="4"/>
        <v>99438.3524042763</v>
      </c>
      <c r="K11" s="30">
        <f t="shared" si="4"/>
        <v>85112.96337938707</v>
      </c>
      <c r="L11" s="30">
        <f t="shared" si="4"/>
        <v>83492.24896097621</v>
      </c>
      <c r="M11" s="30">
        <f t="shared" si="4"/>
        <v>84996.17625340719</v>
      </c>
      <c r="N11" s="30">
        <f>N9+N5</f>
        <v>79576.94235046807</v>
      </c>
      <c r="AE11" s="437"/>
      <c r="AF11" s="269" t="s">
        <v>114</v>
      </c>
      <c r="AG11" s="270" t="s">
        <v>114</v>
      </c>
      <c r="AH11" s="270" t="s">
        <v>114</v>
      </c>
      <c r="AI11" s="270" t="s">
        <v>114</v>
      </c>
      <c r="AJ11" s="270" t="s">
        <v>114</v>
      </c>
      <c r="AK11" s="270" t="s">
        <v>114</v>
      </c>
      <c r="AL11" s="270" t="s">
        <v>114</v>
      </c>
      <c r="AM11" s="270" t="s">
        <v>114</v>
      </c>
      <c r="AN11" s="270" t="s">
        <v>114</v>
      </c>
      <c r="AO11" s="270" t="s">
        <v>114</v>
      </c>
      <c r="AP11" s="270" t="s">
        <v>114</v>
      </c>
      <c r="AQ11" s="270" t="s">
        <v>114</v>
      </c>
      <c r="AR11" s="271" t="s">
        <v>114</v>
      </c>
      <c r="AS11" s="93"/>
    </row>
    <row r="12" spans="1:45" ht="17.25" customHeight="1" thickBot="1" thickTop="1">
      <c r="A12" s="8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59"/>
      <c r="AE12" s="280" t="s">
        <v>140</v>
      </c>
      <c r="AF12" s="281">
        <v>12940.798537726276</v>
      </c>
      <c r="AG12" s="282">
        <v>9603.257437275888</v>
      </c>
      <c r="AH12" s="282">
        <v>9760.819814628867</v>
      </c>
      <c r="AI12" s="282">
        <v>12351.816897170733</v>
      </c>
      <c r="AJ12" s="282">
        <v>12764.641095850498</v>
      </c>
      <c r="AK12" s="282">
        <v>13409.642054627453</v>
      </c>
      <c r="AL12" s="282">
        <v>13772.489505779957</v>
      </c>
      <c r="AM12" s="282">
        <v>13541.795563945303</v>
      </c>
      <c r="AN12" s="282">
        <v>13625.858123694765</v>
      </c>
      <c r="AO12" s="282">
        <v>12459.402086954098</v>
      </c>
      <c r="AP12" s="282">
        <v>12075.920156501763</v>
      </c>
      <c r="AQ12" s="282">
        <v>12035.74388336194</v>
      </c>
      <c r="AR12" s="283">
        <v>12789.268505044076</v>
      </c>
      <c r="AS12" s="93"/>
    </row>
    <row r="13" spans="1:14" ht="26.25" thickTop="1">
      <c r="A13" s="375" t="s">
        <v>186</v>
      </c>
      <c r="B13" s="16">
        <f aca="true" t="shared" si="5" ref="B13:M13">B5/B11</f>
        <v>0.20222348415150238</v>
      </c>
      <c r="C13" s="16">
        <f t="shared" si="5"/>
        <v>0.2096578129567468</v>
      </c>
      <c r="D13" s="16">
        <f t="shared" si="5"/>
        <v>0.20539809290444724</v>
      </c>
      <c r="E13" s="16">
        <f t="shared" si="5"/>
        <v>0.19039032580438983</v>
      </c>
      <c r="F13" s="16">
        <f t="shared" si="5"/>
        <v>0.17289188499500519</v>
      </c>
      <c r="G13" s="16">
        <f t="shared" si="5"/>
        <v>0.18053387699778745</v>
      </c>
      <c r="H13" s="16">
        <f t="shared" si="5"/>
        <v>0.17160891497786765</v>
      </c>
      <c r="I13" s="16">
        <f t="shared" si="5"/>
        <v>0.1683734035256226</v>
      </c>
      <c r="J13" s="16">
        <f t="shared" si="5"/>
        <v>0.16537702071050434</v>
      </c>
      <c r="K13" s="16">
        <f t="shared" si="5"/>
        <v>0.17015518430546453</v>
      </c>
      <c r="L13" s="16">
        <f t="shared" si="5"/>
        <v>0.15490171190404645</v>
      </c>
      <c r="M13" s="16">
        <f t="shared" si="5"/>
        <v>0.14841336610981629</v>
      </c>
      <c r="N13" s="16">
        <f>N5/N11</f>
        <v>0.1385841576114015</v>
      </c>
    </row>
    <row r="14" spans="1:9" ht="17.25" customHeight="1">
      <c r="A14" s="1" t="s">
        <v>127</v>
      </c>
      <c r="B14" s="42"/>
      <c r="C14" s="42"/>
      <c r="D14" s="42"/>
      <c r="E14" s="42"/>
      <c r="F14" s="42"/>
      <c r="G14" s="42"/>
      <c r="H14" s="42"/>
      <c r="I14" s="42"/>
    </row>
    <row r="15" spans="1:10" ht="17.25" customHeight="1">
      <c r="A15" s="434" t="s">
        <v>129</v>
      </c>
      <c r="B15" s="434"/>
      <c r="C15" s="434"/>
      <c r="D15" s="434"/>
      <c r="E15" s="434"/>
      <c r="F15" s="434"/>
      <c r="G15" s="434"/>
      <c r="H15" s="434"/>
      <c r="I15" s="434"/>
      <c r="J15" s="434"/>
    </row>
    <row r="16" spans="1:10" ht="28.5" customHeight="1">
      <c r="A16" s="434"/>
      <c r="B16" s="434"/>
      <c r="C16" s="434"/>
      <c r="D16" s="434"/>
      <c r="E16" s="434"/>
      <c r="F16" s="434"/>
      <c r="G16" s="434"/>
      <c r="H16" s="434"/>
      <c r="I16" s="434"/>
      <c r="J16" s="434"/>
    </row>
    <row r="19" ht="17.25" customHeight="1">
      <c r="Q19"/>
    </row>
    <row r="20" ht="17.25" customHeight="1">
      <c r="Q20"/>
    </row>
    <row r="21" ht="17.25" customHeight="1">
      <c r="Q21"/>
    </row>
    <row r="22" ht="17.25" customHeight="1">
      <c r="Q22"/>
    </row>
    <row r="23" ht="17.25" customHeight="1">
      <c r="Q23"/>
    </row>
    <row r="24" ht="17.25" customHeight="1">
      <c r="Q24"/>
    </row>
    <row r="25" ht="17.25" customHeight="1">
      <c r="Q25"/>
    </row>
    <row r="26" ht="17.25" customHeight="1">
      <c r="Q26"/>
    </row>
    <row r="27" ht="17.25" customHeight="1">
      <c r="Q27"/>
    </row>
    <row r="28" ht="17.25" customHeight="1">
      <c r="Q28"/>
    </row>
    <row r="29" ht="17.25" customHeight="1">
      <c r="Q29"/>
    </row>
    <row r="30" ht="17.25" customHeight="1">
      <c r="Q30"/>
    </row>
    <row r="31" ht="17.25" customHeight="1">
      <c r="Q31"/>
    </row>
    <row r="32" ht="17.25" customHeight="1">
      <c r="Q32"/>
    </row>
  </sheetData>
  <sheetProtection/>
  <mergeCells count="12">
    <mergeCell ref="AF1:AR1"/>
    <mergeCell ref="AE9:AE11"/>
    <mergeCell ref="AF9:AR9"/>
    <mergeCell ref="O1:P3"/>
    <mergeCell ref="Q1:AC1"/>
    <mergeCell ref="O4:O6"/>
    <mergeCell ref="A15:J16"/>
    <mergeCell ref="A1:M2"/>
    <mergeCell ref="B8:M8"/>
    <mergeCell ref="B10:M10"/>
    <mergeCell ref="B12:M12"/>
    <mergeCell ref="AE1:AE3"/>
  </mergeCells>
  <printOptions horizontalCentered="1"/>
  <pageMargins left="0.75" right="0.75" top="0.75" bottom="1" header="0.5" footer="0.5"/>
  <pageSetup horizontalDpi="600" verticalDpi="600" orientation="landscape" scale="78" r:id="rId1"/>
  <colBreaks count="1" manualBreakCount="1">
    <brk id="14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8"/>
  <sheetViews>
    <sheetView view="pageBreakPreview" zoomScale="60" zoomScalePageLayoutView="0" workbookViewId="0" topLeftCell="A1">
      <selection activeCell="K39" sqref="K39"/>
    </sheetView>
  </sheetViews>
  <sheetFormatPr defaultColWidth="9.140625" defaultRowHeight="17.25" customHeight="1"/>
  <cols>
    <col min="1" max="1" width="26.8515625" style="1" bestFit="1" customWidth="1"/>
    <col min="2" max="9" width="8.140625" style="1" customWidth="1"/>
    <col min="10" max="10" width="9.140625" style="1" customWidth="1"/>
    <col min="11" max="13" width="9.421875" style="1" customWidth="1"/>
    <col min="14" max="14" width="9.140625" style="1" customWidth="1"/>
    <col min="15" max="15" width="13.00390625" style="1" hidden="1" customWidth="1"/>
    <col min="16" max="30" width="9.140625" style="1" hidden="1" customWidth="1"/>
    <col min="31" max="31" width="16.7109375" style="1" hidden="1" customWidth="1"/>
    <col min="32" max="45" width="9.140625" style="1" hidden="1" customWidth="1"/>
    <col min="46" max="46" width="9.140625" style="1" customWidth="1"/>
    <col min="47" max="16384" width="9.140625" style="1" customWidth="1"/>
  </cols>
  <sheetData>
    <row r="1" spans="1:45" ht="21" customHeight="1" thickTop="1">
      <c r="A1" s="382" t="s">
        <v>180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6"/>
      <c r="O1" s="450"/>
      <c r="P1" s="451"/>
      <c r="Q1" s="284" t="s">
        <v>146</v>
      </c>
      <c r="R1" s="285" t="s">
        <v>147</v>
      </c>
      <c r="S1" s="285" t="s">
        <v>148</v>
      </c>
      <c r="T1" s="285" t="s">
        <v>149</v>
      </c>
      <c r="U1" s="285" t="s">
        <v>150</v>
      </c>
      <c r="V1" s="285" t="s">
        <v>151</v>
      </c>
      <c r="W1" s="285" t="s">
        <v>152</v>
      </c>
      <c r="X1" s="285" t="s">
        <v>153</v>
      </c>
      <c r="Y1" s="285" t="s">
        <v>154</v>
      </c>
      <c r="Z1" s="285" t="s">
        <v>155</v>
      </c>
      <c r="AA1" s="285" t="s">
        <v>156</v>
      </c>
      <c r="AB1" s="285" t="s">
        <v>157</v>
      </c>
      <c r="AC1" s="286" t="s">
        <v>158</v>
      </c>
      <c r="AE1" s="459"/>
      <c r="AF1" s="284" t="s">
        <v>146</v>
      </c>
      <c r="AG1" s="285" t="s">
        <v>147</v>
      </c>
      <c r="AH1" s="285" t="s">
        <v>148</v>
      </c>
      <c r="AI1" s="285" t="s">
        <v>149</v>
      </c>
      <c r="AJ1" s="285" t="s">
        <v>150</v>
      </c>
      <c r="AK1" s="285" t="s">
        <v>151</v>
      </c>
      <c r="AL1" s="285" t="s">
        <v>152</v>
      </c>
      <c r="AM1" s="285" t="s">
        <v>153</v>
      </c>
      <c r="AN1" s="285" t="s">
        <v>154</v>
      </c>
      <c r="AO1" s="285" t="s">
        <v>155</v>
      </c>
      <c r="AP1" s="285" t="s">
        <v>156</v>
      </c>
      <c r="AQ1" s="285" t="s">
        <v>157</v>
      </c>
      <c r="AR1" s="286" t="s">
        <v>158</v>
      </c>
      <c r="AS1" s="305"/>
    </row>
    <row r="2" spans="1:45" ht="33.75" customHeight="1" thickBo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452"/>
      <c r="P2" s="453"/>
      <c r="Q2" s="287" t="s">
        <v>103</v>
      </c>
      <c r="R2" s="288" t="s">
        <v>103</v>
      </c>
      <c r="S2" s="288" t="s">
        <v>103</v>
      </c>
      <c r="T2" s="288" t="s">
        <v>103</v>
      </c>
      <c r="U2" s="288" t="s">
        <v>103</v>
      </c>
      <c r="V2" s="288" t="s">
        <v>103</v>
      </c>
      <c r="W2" s="288" t="s">
        <v>103</v>
      </c>
      <c r="X2" s="288" t="s">
        <v>103</v>
      </c>
      <c r="Y2" s="288" t="s">
        <v>103</v>
      </c>
      <c r="Z2" s="288" t="s">
        <v>103</v>
      </c>
      <c r="AA2" s="288" t="s">
        <v>103</v>
      </c>
      <c r="AB2" s="288" t="s">
        <v>103</v>
      </c>
      <c r="AC2" s="289" t="s">
        <v>103</v>
      </c>
      <c r="AE2" s="460"/>
      <c r="AF2" s="290" t="s">
        <v>94</v>
      </c>
      <c r="AG2" s="291" t="s">
        <v>94</v>
      </c>
      <c r="AH2" s="291" t="s">
        <v>94</v>
      </c>
      <c r="AI2" s="291" t="s">
        <v>94</v>
      </c>
      <c r="AJ2" s="291" t="s">
        <v>94</v>
      </c>
      <c r="AK2" s="291" t="s">
        <v>94</v>
      </c>
      <c r="AL2" s="291" t="s">
        <v>94</v>
      </c>
      <c r="AM2" s="291" t="s">
        <v>94</v>
      </c>
      <c r="AN2" s="291" t="s">
        <v>94</v>
      </c>
      <c r="AO2" s="291" t="s">
        <v>94</v>
      </c>
      <c r="AP2" s="291" t="s">
        <v>94</v>
      </c>
      <c r="AQ2" s="291" t="s">
        <v>94</v>
      </c>
      <c r="AR2" s="292" t="s">
        <v>94</v>
      </c>
      <c r="AS2" s="305"/>
    </row>
    <row r="3" spans="15:45" ht="21" customHeight="1" thickBot="1" thickTop="1">
      <c r="O3" s="454"/>
      <c r="P3" s="455"/>
      <c r="Q3" s="290" t="s">
        <v>94</v>
      </c>
      <c r="R3" s="291" t="s">
        <v>94</v>
      </c>
      <c r="S3" s="291" t="s">
        <v>94</v>
      </c>
      <c r="T3" s="291" t="s">
        <v>94</v>
      </c>
      <c r="U3" s="291" t="s">
        <v>94</v>
      </c>
      <c r="V3" s="291" t="s">
        <v>94</v>
      </c>
      <c r="W3" s="291" t="s">
        <v>94</v>
      </c>
      <c r="X3" s="291" t="s">
        <v>94</v>
      </c>
      <c r="Y3" s="291" t="s">
        <v>94</v>
      </c>
      <c r="Z3" s="291" t="s">
        <v>94</v>
      </c>
      <c r="AA3" s="291" t="s">
        <v>94</v>
      </c>
      <c r="AB3" s="291" t="s">
        <v>94</v>
      </c>
      <c r="AC3" s="292" t="s">
        <v>94</v>
      </c>
      <c r="AE3" s="306" t="s">
        <v>10</v>
      </c>
      <c r="AF3" s="294">
        <v>7952.778555024542</v>
      </c>
      <c r="AG3" s="295">
        <v>12534.046385692865</v>
      </c>
      <c r="AH3" s="295">
        <v>13306.540588691105</v>
      </c>
      <c r="AI3" s="295">
        <v>13849.135477481856</v>
      </c>
      <c r="AJ3" s="295">
        <v>16200.289244644615</v>
      </c>
      <c r="AK3" s="295">
        <v>19201.717770326366</v>
      </c>
      <c r="AL3" s="295">
        <v>19726.225293410727</v>
      </c>
      <c r="AM3" s="295">
        <v>17756.798512741807</v>
      </c>
      <c r="AN3" s="295">
        <v>17384.464422673693</v>
      </c>
      <c r="AO3" s="295">
        <v>12678.210055279438</v>
      </c>
      <c r="AP3" s="295">
        <v>14330.292901780187</v>
      </c>
      <c r="AQ3" s="295">
        <v>17501.15091193976</v>
      </c>
      <c r="AR3" s="296">
        <v>14571.722300994037</v>
      </c>
      <c r="AS3" s="305"/>
    </row>
    <row r="4" spans="1:45" s="23" customFormat="1" ht="17.25" customHeight="1" thickTop="1">
      <c r="A4" s="18"/>
      <c r="B4" s="31">
        <v>2000</v>
      </c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18">
        <v>2009</v>
      </c>
      <c r="L4" s="18">
        <v>2010</v>
      </c>
      <c r="M4" s="18">
        <v>2011</v>
      </c>
      <c r="N4" s="18">
        <v>2012</v>
      </c>
      <c r="O4" s="456" t="s">
        <v>181</v>
      </c>
      <c r="P4" s="293" t="s">
        <v>10</v>
      </c>
      <c r="Q4" s="294">
        <v>6111.315718360092</v>
      </c>
      <c r="R4" s="295">
        <v>7875.573167696792</v>
      </c>
      <c r="S4" s="295">
        <v>8056.875347720627</v>
      </c>
      <c r="T4" s="295">
        <v>7375.286945448169</v>
      </c>
      <c r="U4" s="295">
        <v>7036.46396407327</v>
      </c>
      <c r="V4" s="295">
        <v>8578.349538658378</v>
      </c>
      <c r="W4" s="295">
        <v>7948.071501080248</v>
      </c>
      <c r="X4" s="295">
        <v>6696.348922233267</v>
      </c>
      <c r="Y4" s="295">
        <v>6002.961226538765</v>
      </c>
      <c r="Z4" s="295">
        <v>5418.092212363067</v>
      </c>
      <c r="AA4" s="295">
        <v>4747.164616341414</v>
      </c>
      <c r="AB4" s="295">
        <v>4680.514121098151</v>
      </c>
      <c r="AC4" s="296">
        <v>4072.8022973316743</v>
      </c>
      <c r="AD4" s="1"/>
      <c r="AE4" s="307" t="s">
        <v>11</v>
      </c>
      <c r="AF4" s="298">
        <v>22776.42964873314</v>
      </c>
      <c r="AG4" s="299">
        <v>29158.794798789004</v>
      </c>
      <c r="AH4" s="299">
        <v>28160.682563499744</v>
      </c>
      <c r="AI4" s="299">
        <v>27066.279745738386</v>
      </c>
      <c r="AJ4" s="299">
        <v>27232.907762625935</v>
      </c>
      <c r="AK4" s="299">
        <v>28221.204452596066</v>
      </c>
      <c r="AL4" s="299">
        <v>29521.5507351864</v>
      </c>
      <c r="AM4" s="299">
        <v>29056.59140830618</v>
      </c>
      <c r="AN4" s="299">
        <v>27962.519852741174</v>
      </c>
      <c r="AO4" s="299">
        <v>24638.217983255916</v>
      </c>
      <c r="AP4" s="299">
        <v>23665.106714557423</v>
      </c>
      <c r="AQ4" s="299">
        <v>23219.372294042885</v>
      </c>
      <c r="AR4" s="300">
        <v>22008.275004997464</v>
      </c>
      <c r="AS4" s="305"/>
    </row>
    <row r="5" spans="1:45" ht="17.25" customHeight="1">
      <c r="A5" s="21" t="s">
        <v>92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59"/>
      <c r="O5" s="457"/>
      <c r="P5" s="297" t="s">
        <v>11</v>
      </c>
      <c r="Q5" s="298">
        <v>4240.987246719106</v>
      </c>
      <c r="R5" s="299">
        <v>5063.2730683643995</v>
      </c>
      <c r="S5" s="299">
        <v>4263.193862409627</v>
      </c>
      <c r="T5" s="299">
        <v>4092.2667353114634</v>
      </c>
      <c r="U5" s="299">
        <v>3811.4576208842864</v>
      </c>
      <c r="V5" s="299">
        <v>4032.7339934784272</v>
      </c>
      <c r="W5" s="299">
        <v>3954.9418465400504</v>
      </c>
      <c r="X5" s="299">
        <v>3681.21756724502</v>
      </c>
      <c r="Y5" s="299">
        <v>3621.0028009275134</v>
      </c>
      <c r="Z5" s="299">
        <v>2438.0354986455545</v>
      </c>
      <c r="AA5" s="299">
        <v>2426.7906609402594</v>
      </c>
      <c r="AB5" s="299">
        <v>2185.484665377852</v>
      </c>
      <c r="AC5" s="300">
        <v>2115.071649876486</v>
      </c>
      <c r="AE5" s="307" t="s">
        <v>12</v>
      </c>
      <c r="AF5" s="298">
        <v>5457.4341973979235</v>
      </c>
      <c r="AG5" s="299">
        <v>8423.939917989055</v>
      </c>
      <c r="AH5" s="299">
        <v>7452.121010737683</v>
      </c>
      <c r="AI5" s="299">
        <v>7864.6823481791635</v>
      </c>
      <c r="AJ5" s="299">
        <v>8008.298267880579</v>
      </c>
      <c r="AK5" s="299">
        <v>8941.404411344995</v>
      </c>
      <c r="AL5" s="299">
        <v>8496.941340137942</v>
      </c>
      <c r="AM5" s="299">
        <v>9651.763393244857</v>
      </c>
      <c r="AN5" s="299">
        <v>10387.52351175116</v>
      </c>
      <c r="AO5" s="299">
        <v>9191.800873275803</v>
      </c>
      <c r="AP5" s="299">
        <v>9436.621297609501</v>
      </c>
      <c r="AQ5" s="299">
        <v>9395.184895702969</v>
      </c>
      <c r="AR5" s="300">
        <v>8827.773838946863</v>
      </c>
      <c r="AS5" s="305"/>
    </row>
    <row r="6" spans="1:45" ht="17.25" customHeight="1">
      <c r="A6" s="22" t="s">
        <v>10</v>
      </c>
      <c r="B6" s="37">
        <f aca="true" t="shared" si="0" ref="B6:B12">Q4</f>
        <v>6111.315718360092</v>
      </c>
      <c r="C6" s="37">
        <f aca="true" t="shared" si="1" ref="C6:N6">R4</f>
        <v>7875.573167696792</v>
      </c>
      <c r="D6" s="37">
        <f t="shared" si="1"/>
        <v>8056.875347720627</v>
      </c>
      <c r="E6" s="37">
        <f t="shared" si="1"/>
        <v>7375.286945448169</v>
      </c>
      <c r="F6" s="37">
        <f t="shared" si="1"/>
        <v>7036.46396407327</v>
      </c>
      <c r="G6" s="37">
        <f t="shared" si="1"/>
        <v>8578.349538658378</v>
      </c>
      <c r="H6" s="37">
        <f t="shared" si="1"/>
        <v>7948.071501080248</v>
      </c>
      <c r="I6" s="37">
        <f t="shared" si="1"/>
        <v>6696.348922233267</v>
      </c>
      <c r="J6" s="37">
        <f t="shared" si="1"/>
        <v>6002.961226538765</v>
      </c>
      <c r="K6" s="37">
        <f t="shared" si="1"/>
        <v>5418.092212363067</v>
      </c>
      <c r="L6" s="37">
        <f t="shared" si="1"/>
        <v>4747.164616341414</v>
      </c>
      <c r="M6" s="37">
        <f t="shared" si="1"/>
        <v>4680.514121098151</v>
      </c>
      <c r="N6" s="33">
        <f t="shared" si="1"/>
        <v>4072.8022973316743</v>
      </c>
      <c r="O6" s="457"/>
      <c r="P6" s="297" t="s">
        <v>12</v>
      </c>
      <c r="Q6" s="298">
        <v>3516.8523822030998</v>
      </c>
      <c r="R6" s="299">
        <v>4563.751410723128</v>
      </c>
      <c r="S6" s="299">
        <v>4607.822542235402</v>
      </c>
      <c r="T6" s="299">
        <v>4544.7188082489065</v>
      </c>
      <c r="U6" s="299">
        <v>4221.66674399358</v>
      </c>
      <c r="V6" s="299">
        <v>4328.331841500999</v>
      </c>
      <c r="W6" s="299">
        <v>4541.353500990546</v>
      </c>
      <c r="X6" s="299">
        <v>4904.2710691779275</v>
      </c>
      <c r="Y6" s="299">
        <v>5134.385103710417</v>
      </c>
      <c r="Z6" s="299">
        <v>5285.06470015776</v>
      </c>
      <c r="AA6" s="299">
        <v>4502.650217104754</v>
      </c>
      <c r="AB6" s="299">
        <v>4666.32741906518</v>
      </c>
      <c r="AC6" s="300">
        <v>3916.3760002311046</v>
      </c>
      <c r="AE6" s="307" t="s">
        <v>13</v>
      </c>
      <c r="AF6" s="298">
        <v>819.4526571503812</v>
      </c>
      <c r="AG6" s="299">
        <v>1216.6611267090166</v>
      </c>
      <c r="AH6" s="299">
        <v>1095.9187002303922</v>
      </c>
      <c r="AI6" s="299">
        <v>1385.6963532393886</v>
      </c>
      <c r="AJ6" s="299">
        <v>1387.0327271938415</v>
      </c>
      <c r="AK6" s="299">
        <v>1636.783466746316</v>
      </c>
      <c r="AL6" s="299">
        <v>1507.3245546096339</v>
      </c>
      <c r="AM6" s="299">
        <v>1522.5094927311354</v>
      </c>
      <c r="AN6" s="299">
        <v>1487.6257124302765</v>
      </c>
      <c r="AO6" s="299">
        <v>1474.1754408272682</v>
      </c>
      <c r="AP6" s="299">
        <v>1469.1777211239505</v>
      </c>
      <c r="AQ6" s="299">
        <v>1490.8921459100693</v>
      </c>
      <c r="AR6" s="300">
        <v>1460.9149487240188</v>
      </c>
      <c r="AS6" s="305"/>
    </row>
    <row r="7" spans="1:45" ht="17.25" customHeight="1">
      <c r="A7" s="22" t="s">
        <v>11</v>
      </c>
      <c r="B7" s="37">
        <f t="shared" si="0"/>
        <v>4240.987246719106</v>
      </c>
      <c r="C7" s="37">
        <f aca="true" t="shared" si="2" ref="C7:N7">R5</f>
        <v>5063.2730683643995</v>
      </c>
      <c r="D7" s="37">
        <f t="shared" si="2"/>
        <v>4263.193862409627</v>
      </c>
      <c r="E7" s="37">
        <f t="shared" si="2"/>
        <v>4092.2667353114634</v>
      </c>
      <c r="F7" s="37">
        <f t="shared" si="2"/>
        <v>3811.4576208842864</v>
      </c>
      <c r="G7" s="37">
        <f t="shared" si="2"/>
        <v>4032.7339934784272</v>
      </c>
      <c r="H7" s="37">
        <f t="shared" si="2"/>
        <v>3954.9418465400504</v>
      </c>
      <c r="I7" s="37">
        <f t="shared" si="2"/>
        <v>3681.21756724502</v>
      </c>
      <c r="J7" s="37">
        <f t="shared" si="2"/>
        <v>3621.0028009275134</v>
      </c>
      <c r="K7" s="37">
        <f t="shared" si="2"/>
        <v>2438.0354986455545</v>
      </c>
      <c r="L7" s="37">
        <f t="shared" si="2"/>
        <v>2426.7906609402594</v>
      </c>
      <c r="M7" s="37">
        <f t="shared" si="2"/>
        <v>2185.484665377852</v>
      </c>
      <c r="N7" s="37">
        <f t="shared" si="2"/>
        <v>2115.071649876486</v>
      </c>
      <c r="O7" s="457"/>
      <c r="P7" s="297" t="s">
        <v>13</v>
      </c>
      <c r="Q7" s="298">
        <v>285.58793154759854</v>
      </c>
      <c r="R7" s="299">
        <v>405.8000043508437</v>
      </c>
      <c r="S7" s="299">
        <v>376.2054534712035</v>
      </c>
      <c r="T7" s="299">
        <v>388.21090100691447</v>
      </c>
      <c r="U7" s="299">
        <v>387.8383980354262</v>
      </c>
      <c r="V7" s="299">
        <v>400.9115389043778</v>
      </c>
      <c r="W7" s="299">
        <v>372.51997348049383</v>
      </c>
      <c r="X7" s="299">
        <v>468.8673218907073</v>
      </c>
      <c r="Y7" s="299">
        <v>475.8293033799779</v>
      </c>
      <c r="Z7" s="299">
        <v>328.8645830258649</v>
      </c>
      <c r="AA7" s="299">
        <v>271.638454681308</v>
      </c>
      <c r="AB7" s="299">
        <v>210.19268824028825</v>
      </c>
      <c r="AC7" s="300">
        <v>168.91204198469137</v>
      </c>
      <c r="AE7" s="307" t="s">
        <v>34</v>
      </c>
      <c r="AF7" s="298">
        <v>876.8818956721885</v>
      </c>
      <c r="AG7" s="299">
        <v>974.2724845924653</v>
      </c>
      <c r="AH7" s="299">
        <v>1020.2437844688909</v>
      </c>
      <c r="AI7" s="299">
        <v>761.896314204058</v>
      </c>
      <c r="AJ7" s="299">
        <v>896.409374767531</v>
      </c>
      <c r="AK7" s="299">
        <v>950.3478888117959</v>
      </c>
      <c r="AL7" s="299">
        <v>1370.500857003346</v>
      </c>
      <c r="AM7" s="299">
        <v>1205.347739125308</v>
      </c>
      <c r="AN7" s="299">
        <v>1271.8813760646403</v>
      </c>
      <c r="AO7" s="299">
        <v>802.6481392484109</v>
      </c>
      <c r="AP7" s="299">
        <v>731.218547899061</v>
      </c>
      <c r="AQ7" s="299">
        <v>665.038792491972</v>
      </c>
      <c r="AR7" s="300">
        <v>660.5849637265594</v>
      </c>
      <c r="AS7" s="305"/>
    </row>
    <row r="8" spans="1:45" ht="17.25" customHeight="1">
      <c r="A8" s="22" t="s">
        <v>12</v>
      </c>
      <c r="B8" s="37">
        <f t="shared" si="0"/>
        <v>3516.8523822030998</v>
      </c>
      <c r="C8" s="37">
        <f aca="true" t="shared" si="3" ref="C8:N8">R6</f>
        <v>4563.751410723128</v>
      </c>
      <c r="D8" s="37">
        <f t="shared" si="3"/>
        <v>4607.822542235402</v>
      </c>
      <c r="E8" s="37">
        <f t="shared" si="3"/>
        <v>4544.7188082489065</v>
      </c>
      <c r="F8" s="37">
        <f t="shared" si="3"/>
        <v>4221.66674399358</v>
      </c>
      <c r="G8" s="37">
        <f t="shared" si="3"/>
        <v>4328.331841500999</v>
      </c>
      <c r="H8" s="37">
        <f t="shared" si="3"/>
        <v>4541.353500990546</v>
      </c>
      <c r="I8" s="37">
        <f t="shared" si="3"/>
        <v>4904.2710691779275</v>
      </c>
      <c r="J8" s="37">
        <f t="shared" si="3"/>
        <v>5134.385103710417</v>
      </c>
      <c r="K8" s="37">
        <f t="shared" si="3"/>
        <v>5285.06470015776</v>
      </c>
      <c r="L8" s="37">
        <f t="shared" si="3"/>
        <v>4502.650217104754</v>
      </c>
      <c r="M8" s="37">
        <f t="shared" si="3"/>
        <v>4666.32741906518</v>
      </c>
      <c r="N8" s="37">
        <f t="shared" si="3"/>
        <v>3916.3760002311046</v>
      </c>
      <c r="O8" s="457"/>
      <c r="P8" s="297" t="s">
        <v>34</v>
      </c>
      <c r="Q8" s="298">
        <v>229.9485454951204</v>
      </c>
      <c r="R8" s="299">
        <v>286.09282715294825</v>
      </c>
      <c r="S8" s="299">
        <v>275.3614696731877</v>
      </c>
      <c r="T8" s="299">
        <v>276.900251945275</v>
      </c>
      <c r="U8" s="299">
        <v>272.1947804336289</v>
      </c>
      <c r="V8" s="299">
        <v>404.50814023546474</v>
      </c>
      <c r="W8" s="299">
        <v>426.52334882869513</v>
      </c>
      <c r="X8" s="299">
        <v>348.69970242825923</v>
      </c>
      <c r="Y8" s="299">
        <v>334.442561408828</v>
      </c>
      <c r="Z8" s="299">
        <v>307.1593453615411</v>
      </c>
      <c r="AA8" s="299">
        <v>287.7734551960218</v>
      </c>
      <c r="AB8" s="299">
        <v>270.05126037753377</v>
      </c>
      <c r="AC8" s="300">
        <v>206.85533310280542</v>
      </c>
      <c r="AE8" s="307" t="s">
        <v>14</v>
      </c>
      <c r="AF8" s="298">
        <v>2162.982087750097</v>
      </c>
      <c r="AG8" s="299">
        <v>2859.1917108375915</v>
      </c>
      <c r="AH8" s="299">
        <v>2967.2734415303357</v>
      </c>
      <c r="AI8" s="299">
        <v>2669.8508475442045</v>
      </c>
      <c r="AJ8" s="299">
        <v>2943.3731012371036</v>
      </c>
      <c r="AK8" s="299">
        <v>2784.042090499312</v>
      </c>
      <c r="AL8" s="299">
        <v>3102.0232017907383</v>
      </c>
      <c r="AM8" s="299">
        <v>2885.744489216284</v>
      </c>
      <c r="AN8" s="299">
        <v>2967.9791698192435</v>
      </c>
      <c r="AO8" s="299">
        <v>2260.926023052814</v>
      </c>
      <c r="AP8" s="299">
        <v>2245.135678789366</v>
      </c>
      <c r="AQ8" s="299">
        <v>1662.3494936294785</v>
      </c>
      <c r="AR8" s="300">
        <v>1725.3127938756136</v>
      </c>
      <c r="AS8" s="305"/>
    </row>
    <row r="9" spans="1:45" ht="17.25" customHeight="1">
      <c r="A9" s="22" t="s">
        <v>13</v>
      </c>
      <c r="B9" s="37">
        <f t="shared" si="0"/>
        <v>285.58793154759854</v>
      </c>
      <c r="C9" s="37">
        <f aca="true" t="shared" si="4" ref="C9:N9">R7</f>
        <v>405.8000043508437</v>
      </c>
      <c r="D9" s="37">
        <f t="shared" si="4"/>
        <v>376.2054534712035</v>
      </c>
      <c r="E9" s="37">
        <f t="shared" si="4"/>
        <v>388.21090100691447</v>
      </c>
      <c r="F9" s="37">
        <f t="shared" si="4"/>
        <v>387.8383980354262</v>
      </c>
      <c r="G9" s="37">
        <f t="shared" si="4"/>
        <v>400.9115389043778</v>
      </c>
      <c r="H9" s="37">
        <f t="shared" si="4"/>
        <v>372.51997348049383</v>
      </c>
      <c r="I9" s="37">
        <f t="shared" si="4"/>
        <v>468.8673218907073</v>
      </c>
      <c r="J9" s="37">
        <f t="shared" si="4"/>
        <v>475.8293033799779</v>
      </c>
      <c r="K9" s="37">
        <f t="shared" si="4"/>
        <v>328.8645830258649</v>
      </c>
      <c r="L9" s="37">
        <f t="shared" si="4"/>
        <v>271.638454681308</v>
      </c>
      <c r="M9" s="37">
        <f t="shared" si="4"/>
        <v>210.19268824028825</v>
      </c>
      <c r="N9" s="37">
        <f t="shared" si="4"/>
        <v>168.91204198469137</v>
      </c>
      <c r="O9" s="457"/>
      <c r="P9" s="297" t="s">
        <v>14</v>
      </c>
      <c r="Q9" s="298">
        <v>836.0683987951651</v>
      </c>
      <c r="R9" s="299">
        <v>890.9835809688806</v>
      </c>
      <c r="S9" s="299">
        <v>718.2630972861507</v>
      </c>
      <c r="T9" s="299">
        <v>680.1409647651919</v>
      </c>
      <c r="U9" s="299">
        <v>563.5180723797856</v>
      </c>
      <c r="V9" s="299">
        <v>594.964278706107</v>
      </c>
      <c r="W9" s="299">
        <v>675.0109836835575</v>
      </c>
      <c r="X9" s="299">
        <v>703.9467638774092</v>
      </c>
      <c r="Y9" s="299">
        <v>695.3300142088216</v>
      </c>
      <c r="Z9" s="299">
        <v>658.7905439777832</v>
      </c>
      <c r="AA9" s="299">
        <v>612.6519787670311</v>
      </c>
      <c r="AB9" s="299">
        <v>571.7887380333269</v>
      </c>
      <c r="AC9" s="300">
        <v>529.984945105893</v>
      </c>
      <c r="AE9" s="307" t="s">
        <v>35</v>
      </c>
      <c r="AF9" s="298">
        <v>4315.514360427551</v>
      </c>
      <c r="AG9" s="299">
        <v>6050.18630741211</v>
      </c>
      <c r="AH9" s="299">
        <v>6147.883396840417</v>
      </c>
      <c r="AI9" s="299">
        <v>7070.245794735933</v>
      </c>
      <c r="AJ9" s="299">
        <v>7230.409302565171</v>
      </c>
      <c r="AK9" s="299">
        <v>7281.269917823126</v>
      </c>
      <c r="AL9" s="299">
        <v>8118.5573851179</v>
      </c>
      <c r="AM9" s="299">
        <v>6962.661726849162</v>
      </c>
      <c r="AN9" s="299">
        <v>7267.339530004658</v>
      </c>
      <c r="AO9" s="299">
        <v>6640.833946606453</v>
      </c>
      <c r="AP9" s="299">
        <v>6131.635863043233</v>
      </c>
      <c r="AQ9" s="299">
        <v>6057.005099313833</v>
      </c>
      <c r="AR9" s="300">
        <v>6062.825369906425</v>
      </c>
      <c r="AS9" s="305"/>
    </row>
    <row r="10" spans="1:45" ht="17.25" customHeight="1">
      <c r="A10" s="22" t="s">
        <v>34</v>
      </c>
      <c r="B10" s="37">
        <f t="shared" si="0"/>
        <v>229.9485454951204</v>
      </c>
      <c r="C10" s="37">
        <f aca="true" t="shared" si="5" ref="C10:N12">R8</f>
        <v>286.09282715294825</v>
      </c>
      <c r="D10" s="37">
        <f t="shared" si="5"/>
        <v>275.3614696731877</v>
      </c>
      <c r="E10" s="37">
        <f t="shared" si="5"/>
        <v>276.900251945275</v>
      </c>
      <c r="F10" s="37">
        <f t="shared" si="5"/>
        <v>272.1947804336289</v>
      </c>
      <c r="G10" s="37">
        <f t="shared" si="5"/>
        <v>404.50814023546474</v>
      </c>
      <c r="H10" s="37">
        <f t="shared" si="5"/>
        <v>426.52334882869513</v>
      </c>
      <c r="I10" s="37">
        <f t="shared" si="5"/>
        <v>348.69970242825923</v>
      </c>
      <c r="J10" s="37">
        <f t="shared" si="5"/>
        <v>334.442561408828</v>
      </c>
      <c r="K10" s="37">
        <f t="shared" si="5"/>
        <v>307.1593453615411</v>
      </c>
      <c r="L10" s="37">
        <f t="shared" si="5"/>
        <v>287.7734551960218</v>
      </c>
      <c r="M10" s="37">
        <f t="shared" si="5"/>
        <v>270.05126037753377</v>
      </c>
      <c r="N10" s="37">
        <f t="shared" si="5"/>
        <v>206.85533310280542</v>
      </c>
      <c r="O10" s="457"/>
      <c r="P10" s="297" t="s">
        <v>68</v>
      </c>
      <c r="Q10" s="298">
        <v>113.88641470104741</v>
      </c>
      <c r="R10" s="299">
        <v>60.335641714265805</v>
      </c>
      <c r="S10" s="299">
        <v>77.9497533466075</v>
      </c>
      <c r="T10" s="299">
        <v>92.66027044260093</v>
      </c>
      <c r="U10" s="299">
        <v>36.21536899850994</v>
      </c>
      <c r="V10" s="299">
        <v>55.42786437854753</v>
      </c>
      <c r="W10" s="299">
        <v>78.32209699552448</v>
      </c>
      <c r="X10" s="299">
        <v>84.33388106282062</v>
      </c>
      <c r="Y10" s="299">
        <v>180.8674548061035</v>
      </c>
      <c r="Z10" s="299">
        <v>46.405087072187605</v>
      </c>
      <c r="AA10" s="299">
        <v>84.42291174321518</v>
      </c>
      <c r="AB10" s="299">
        <v>30.209732038940576</v>
      </c>
      <c r="AC10" s="300">
        <v>18.101253298069814</v>
      </c>
      <c r="AE10" s="307" t="s">
        <v>68</v>
      </c>
      <c r="AF10" s="298">
        <v>3193.278405416164</v>
      </c>
      <c r="AG10" s="299">
        <v>1353.163893357031</v>
      </c>
      <c r="AH10" s="299">
        <v>1176.5362245945787</v>
      </c>
      <c r="AI10" s="299">
        <v>1184.998968028698</v>
      </c>
      <c r="AJ10" s="299">
        <v>1455.6439067072006</v>
      </c>
      <c r="AK10" s="299">
        <v>1071.852996520894</v>
      </c>
      <c r="AL10" s="299">
        <v>1258.3217997620914</v>
      </c>
      <c r="AM10" s="299">
        <v>828.1097374498812</v>
      </c>
      <c r="AN10" s="299">
        <v>638.3422401158483</v>
      </c>
      <c r="AO10" s="299">
        <v>484.33686028265527</v>
      </c>
      <c r="AP10" s="299">
        <v>474.0477848977445</v>
      </c>
      <c r="AQ10" s="299">
        <v>354.8701127832358</v>
      </c>
      <c r="AR10" s="300">
        <v>442.161103321995</v>
      </c>
      <c r="AS10" s="305"/>
    </row>
    <row r="11" spans="1:45" ht="17.25" customHeight="1" thickBot="1">
      <c r="A11" s="22" t="s">
        <v>14</v>
      </c>
      <c r="B11" s="37">
        <f t="shared" si="0"/>
        <v>836.0683987951651</v>
      </c>
      <c r="C11" s="37">
        <f t="shared" si="5"/>
        <v>890.9835809688806</v>
      </c>
      <c r="D11" s="37">
        <f t="shared" si="5"/>
        <v>718.2630972861507</v>
      </c>
      <c r="E11" s="37">
        <f t="shared" si="5"/>
        <v>680.1409647651919</v>
      </c>
      <c r="F11" s="37">
        <f t="shared" si="5"/>
        <v>563.5180723797856</v>
      </c>
      <c r="G11" s="37">
        <f t="shared" si="5"/>
        <v>594.964278706107</v>
      </c>
      <c r="H11" s="37">
        <f t="shared" si="5"/>
        <v>675.0109836835575</v>
      </c>
      <c r="I11" s="37">
        <f t="shared" si="5"/>
        <v>703.9467638774092</v>
      </c>
      <c r="J11" s="37">
        <f t="shared" si="5"/>
        <v>695.3300142088216</v>
      </c>
      <c r="K11" s="37">
        <f t="shared" si="5"/>
        <v>658.7905439777832</v>
      </c>
      <c r="L11" s="37">
        <f t="shared" si="5"/>
        <v>612.6519787670311</v>
      </c>
      <c r="M11" s="37">
        <f t="shared" si="5"/>
        <v>571.7887380333269</v>
      </c>
      <c r="N11" s="37">
        <f t="shared" si="5"/>
        <v>529.984945105893</v>
      </c>
      <c r="O11" s="457"/>
      <c r="P11" s="297" t="s">
        <v>139</v>
      </c>
      <c r="Q11" s="298">
        <v>0</v>
      </c>
      <c r="R11" s="299">
        <v>0</v>
      </c>
      <c r="S11" s="299">
        <v>0</v>
      </c>
      <c r="T11" s="299">
        <v>0</v>
      </c>
      <c r="U11" s="299">
        <v>0</v>
      </c>
      <c r="V11" s="299">
        <v>0</v>
      </c>
      <c r="W11" s="299">
        <v>0</v>
      </c>
      <c r="X11" s="299">
        <v>0</v>
      </c>
      <c r="Y11" s="299">
        <v>0</v>
      </c>
      <c r="Z11" s="299">
        <v>0</v>
      </c>
      <c r="AA11" s="299">
        <v>0</v>
      </c>
      <c r="AB11" s="299">
        <v>0</v>
      </c>
      <c r="AC11" s="300">
        <v>0</v>
      </c>
      <c r="AE11" s="308" t="s">
        <v>61</v>
      </c>
      <c r="AF11" s="302">
        <v>47554.75180757161</v>
      </c>
      <c r="AG11" s="303">
        <v>62570.2566253785</v>
      </c>
      <c r="AH11" s="303">
        <v>61327.19971059686</v>
      </c>
      <c r="AI11" s="303">
        <v>61852.78584915047</v>
      </c>
      <c r="AJ11" s="303">
        <v>65354.36368761766</v>
      </c>
      <c r="AK11" s="303">
        <v>70088.62299466523</v>
      </c>
      <c r="AL11" s="303">
        <v>73101.44516701996</v>
      </c>
      <c r="AM11" s="303">
        <v>69869.52649966361</v>
      </c>
      <c r="AN11" s="303">
        <v>69367.67581560627</v>
      </c>
      <c r="AO11" s="303">
        <v>58171.149321831406</v>
      </c>
      <c r="AP11" s="303">
        <v>58483.2365096999</v>
      </c>
      <c r="AQ11" s="303">
        <v>60345.86374582142</v>
      </c>
      <c r="AR11" s="304">
        <v>55759.57032449473</v>
      </c>
      <c r="AS11" s="305"/>
    </row>
    <row r="12" spans="1:29" ht="17.25" customHeight="1" thickBot="1" thickTop="1">
      <c r="A12" s="22" t="s">
        <v>7</v>
      </c>
      <c r="B12" s="37">
        <f t="shared" si="0"/>
        <v>113.88641470104741</v>
      </c>
      <c r="C12" s="37">
        <f t="shared" si="5"/>
        <v>60.335641714265805</v>
      </c>
      <c r="D12" s="37">
        <f t="shared" si="5"/>
        <v>77.9497533466075</v>
      </c>
      <c r="E12" s="37">
        <f t="shared" si="5"/>
        <v>92.66027044260093</v>
      </c>
      <c r="F12" s="37">
        <f t="shared" si="5"/>
        <v>36.21536899850994</v>
      </c>
      <c r="G12" s="37">
        <f t="shared" si="5"/>
        <v>55.42786437854753</v>
      </c>
      <c r="H12" s="37">
        <f t="shared" si="5"/>
        <v>78.32209699552448</v>
      </c>
      <c r="I12" s="37">
        <f t="shared" si="5"/>
        <v>84.33388106282062</v>
      </c>
      <c r="J12" s="37">
        <f t="shared" si="5"/>
        <v>180.8674548061035</v>
      </c>
      <c r="K12" s="37">
        <f t="shared" si="5"/>
        <v>46.405087072187605</v>
      </c>
      <c r="L12" s="37">
        <f t="shared" si="5"/>
        <v>84.42291174321518</v>
      </c>
      <c r="M12" s="37">
        <f t="shared" si="5"/>
        <v>30.209732038940576</v>
      </c>
      <c r="N12" s="37">
        <f t="shared" si="5"/>
        <v>18.101253298069814</v>
      </c>
      <c r="O12" s="458"/>
      <c r="P12" s="301" t="s">
        <v>61</v>
      </c>
      <c r="Q12" s="302">
        <v>15334.646637821279</v>
      </c>
      <c r="R12" s="303">
        <v>19145.80970097102</v>
      </c>
      <c r="S12" s="303">
        <v>18375.67152614319</v>
      </c>
      <c r="T12" s="303">
        <v>17450.18487716862</v>
      </c>
      <c r="U12" s="303">
        <v>16329.354948798622</v>
      </c>
      <c r="V12" s="303">
        <v>18395.227195862313</v>
      </c>
      <c r="W12" s="303">
        <v>17996.743251598975</v>
      </c>
      <c r="X12" s="303">
        <v>16887.685227915576</v>
      </c>
      <c r="Y12" s="303">
        <v>16444.818464980453</v>
      </c>
      <c r="Z12" s="303">
        <v>14482.411970603518</v>
      </c>
      <c r="AA12" s="303">
        <v>12933.092294773995</v>
      </c>
      <c r="AB12" s="303">
        <v>12614.568624231692</v>
      </c>
      <c r="AC12" s="304">
        <v>11028.103520930625</v>
      </c>
    </row>
    <row r="13" spans="1:14" ht="17.25" customHeight="1" thickTop="1">
      <c r="A13" s="26" t="s">
        <v>61</v>
      </c>
      <c r="B13" s="33">
        <f aca="true" t="shared" si="6" ref="B13:M13">SUM(B6:B12)</f>
        <v>15334.64663782123</v>
      </c>
      <c r="C13" s="33">
        <f t="shared" si="6"/>
        <v>19145.80970097126</v>
      </c>
      <c r="D13" s="33">
        <f t="shared" si="6"/>
        <v>18375.67152614281</v>
      </c>
      <c r="E13" s="33">
        <f t="shared" si="6"/>
        <v>17450.18487716852</v>
      </c>
      <c r="F13" s="33">
        <f t="shared" si="6"/>
        <v>16329.354948798487</v>
      </c>
      <c r="G13" s="33">
        <f t="shared" si="6"/>
        <v>18395.2271958623</v>
      </c>
      <c r="H13" s="33">
        <f t="shared" si="6"/>
        <v>17996.743251599117</v>
      </c>
      <c r="I13" s="33">
        <f t="shared" si="6"/>
        <v>16887.685227915408</v>
      </c>
      <c r="J13" s="33">
        <f t="shared" si="6"/>
        <v>16444.818464980428</v>
      </c>
      <c r="K13" s="33">
        <f t="shared" si="6"/>
        <v>14482.411970603756</v>
      </c>
      <c r="L13" s="33">
        <f t="shared" si="6"/>
        <v>12933.092294774004</v>
      </c>
      <c r="M13" s="33">
        <f t="shared" si="6"/>
        <v>12614.568624231271</v>
      </c>
      <c r="N13" s="33">
        <f>SUM(N6:N12)</f>
        <v>11028.103520930723</v>
      </c>
    </row>
    <row r="14" spans="1:14" ht="17.25" customHeight="1">
      <c r="A14" s="21" t="s">
        <v>91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59"/>
    </row>
    <row r="15" spans="1:14" ht="17.25" customHeight="1" thickBot="1">
      <c r="A15" s="22" t="s">
        <v>10</v>
      </c>
      <c r="B15" s="33">
        <f aca="true" t="shared" si="7" ref="B15:B23">AF3+Q18</f>
        <v>8155.761840381465</v>
      </c>
      <c r="C15" s="33">
        <f aca="true" t="shared" si="8" ref="C15:C23">AG3+R18</f>
        <v>12641.2702042883</v>
      </c>
      <c r="D15" s="33">
        <f aca="true" t="shared" si="9" ref="D15:D23">AH3+S18</f>
        <v>13396.508592427359</v>
      </c>
      <c r="E15" s="33">
        <f aca="true" t="shared" si="10" ref="E15:E23">AI3+T18</f>
        <v>13961.259812557377</v>
      </c>
      <c r="F15" s="33">
        <f aca="true" t="shared" si="11" ref="F15:F23">AJ3+U18</f>
        <v>16305.906955193594</v>
      </c>
      <c r="G15" s="33">
        <f aca="true" t="shared" si="12" ref="G15:G23">AK3+V18</f>
        <v>19367.070000579835</v>
      </c>
      <c r="H15" s="33">
        <f aca="true" t="shared" si="13" ref="H15:H23">AL3+W18</f>
        <v>19909.353508487533</v>
      </c>
      <c r="I15" s="33">
        <f aca="true" t="shared" si="14" ref="I15:I23">AM3+X18</f>
        <v>17920.986764572328</v>
      </c>
      <c r="J15" s="33">
        <f aca="true" t="shared" si="15" ref="J15:J23">AN3+Y18</f>
        <v>17502.100551887437</v>
      </c>
      <c r="K15" s="33">
        <f aca="true" t="shared" si="16" ref="K15:K23">AO3+Z18</f>
        <v>12785.66576633012</v>
      </c>
      <c r="L15" s="33">
        <f aca="true" t="shared" si="17" ref="L15:L23">AP3+AA18</f>
        <v>14507.756802704676</v>
      </c>
      <c r="M15" s="33">
        <f aca="true" t="shared" si="18" ref="M15:M23">AQ3+AB18</f>
        <v>17501.15091193976</v>
      </c>
      <c r="N15" s="33">
        <f aca="true" t="shared" si="19" ref="N15:N23">AR3+AC18</f>
        <v>14571.722300994037</v>
      </c>
    </row>
    <row r="16" spans="1:30" ht="17.25" customHeight="1" thickTop="1">
      <c r="A16" s="22" t="s">
        <v>11</v>
      </c>
      <c r="B16" s="33">
        <f t="shared" si="7"/>
        <v>23644.63998358801</v>
      </c>
      <c r="C16" s="33">
        <f t="shared" si="8"/>
        <v>29708.635494823953</v>
      </c>
      <c r="D16" s="33">
        <f t="shared" si="9"/>
        <v>28706.596850823233</v>
      </c>
      <c r="E16" s="33">
        <f t="shared" si="10"/>
        <v>27622.78837950984</v>
      </c>
      <c r="F16" s="33">
        <f t="shared" si="11"/>
        <v>27904.312266865476</v>
      </c>
      <c r="G16" s="33">
        <f t="shared" si="12"/>
        <v>28895.88663831772</v>
      </c>
      <c r="H16" s="33">
        <f t="shared" si="13"/>
        <v>30243.041519159342</v>
      </c>
      <c r="I16" s="33">
        <f t="shared" si="14"/>
        <v>29749.741145504977</v>
      </c>
      <c r="J16" s="33">
        <f t="shared" si="15"/>
        <v>28689.57432243236</v>
      </c>
      <c r="K16" s="33">
        <f t="shared" si="16"/>
        <v>25318.694021568106</v>
      </c>
      <c r="L16" s="33">
        <f t="shared" si="17"/>
        <v>24292.1265229245</v>
      </c>
      <c r="M16" s="33">
        <f t="shared" si="18"/>
        <v>23649.57538799977</v>
      </c>
      <c r="N16" s="33">
        <f t="shared" si="19"/>
        <v>22404.386019530823</v>
      </c>
      <c r="P16" s="461"/>
      <c r="Q16" s="335" t="s">
        <v>146</v>
      </c>
      <c r="R16" s="336" t="s">
        <v>147</v>
      </c>
      <c r="S16" s="336" t="s">
        <v>148</v>
      </c>
      <c r="T16" s="336" t="s">
        <v>149</v>
      </c>
      <c r="U16" s="336" t="s">
        <v>150</v>
      </c>
      <c r="V16" s="336" t="s">
        <v>151</v>
      </c>
      <c r="W16" s="336" t="s">
        <v>152</v>
      </c>
      <c r="X16" s="336" t="s">
        <v>153</v>
      </c>
      <c r="Y16" s="336" t="s">
        <v>154</v>
      </c>
      <c r="Z16" s="336" t="s">
        <v>155</v>
      </c>
      <c r="AA16" s="336" t="s">
        <v>156</v>
      </c>
      <c r="AB16" s="336" t="s">
        <v>157</v>
      </c>
      <c r="AC16" s="337" t="s">
        <v>158</v>
      </c>
      <c r="AD16"/>
    </row>
    <row r="17" spans="1:30" ht="17.25" customHeight="1" thickBot="1">
      <c r="A17" s="22" t="s">
        <v>12</v>
      </c>
      <c r="B17" s="33">
        <f t="shared" si="7"/>
        <v>6194.447762060036</v>
      </c>
      <c r="C17" s="33">
        <f t="shared" si="8"/>
        <v>9099.105071777301</v>
      </c>
      <c r="D17" s="33">
        <f t="shared" si="9"/>
        <v>8213.133965951936</v>
      </c>
      <c r="E17" s="33">
        <f t="shared" si="10"/>
        <v>8931.927975560895</v>
      </c>
      <c r="F17" s="33">
        <f t="shared" si="11"/>
        <v>9081.953821083383</v>
      </c>
      <c r="G17" s="33">
        <f t="shared" si="12"/>
        <v>9952.738576303716</v>
      </c>
      <c r="H17" s="33">
        <f t="shared" si="13"/>
        <v>9622.18011594559</v>
      </c>
      <c r="I17" s="33">
        <f t="shared" si="14"/>
        <v>10944.2271971849</v>
      </c>
      <c r="J17" s="33">
        <f t="shared" si="15"/>
        <v>11626.330820014635</v>
      </c>
      <c r="K17" s="33">
        <f t="shared" si="16"/>
        <v>10358.91846708363</v>
      </c>
      <c r="L17" s="33">
        <f t="shared" si="17"/>
        <v>10484.896164122445</v>
      </c>
      <c r="M17" s="33">
        <f t="shared" si="18"/>
        <v>10556.001495884122</v>
      </c>
      <c r="N17" s="33">
        <f t="shared" si="19"/>
        <v>10036.84233259441</v>
      </c>
      <c r="P17" s="462"/>
      <c r="Q17" s="251" t="s">
        <v>94</v>
      </c>
      <c r="R17" s="252" t="s">
        <v>94</v>
      </c>
      <c r="S17" s="252" t="s">
        <v>94</v>
      </c>
      <c r="T17" s="252" t="s">
        <v>94</v>
      </c>
      <c r="U17" s="252" t="s">
        <v>94</v>
      </c>
      <c r="V17" s="252" t="s">
        <v>94</v>
      </c>
      <c r="W17" s="252" t="s">
        <v>94</v>
      </c>
      <c r="X17" s="252" t="s">
        <v>94</v>
      </c>
      <c r="Y17" s="252" t="s">
        <v>94</v>
      </c>
      <c r="Z17" s="252" t="s">
        <v>94</v>
      </c>
      <c r="AA17" s="252" t="s">
        <v>94</v>
      </c>
      <c r="AB17" s="252" t="s">
        <v>94</v>
      </c>
      <c r="AC17" s="253" t="s">
        <v>94</v>
      </c>
      <c r="AD17"/>
    </row>
    <row r="18" spans="1:30" ht="17.25" customHeight="1" thickTop="1">
      <c r="A18" s="22" t="s">
        <v>13</v>
      </c>
      <c r="B18" s="33">
        <f t="shared" si="7"/>
        <v>845.5805902731788</v>
      </c>
      <c r="C18" s="33">
        <f t="shared" si="8"/>
        <v>1220.087922398131</v>
      </c>
      <c r="D18" s="33">
        <f t="shared" si="9"/>
        <v>1101.7117744463078</v>
      </c>
      <c r="E18" s="33">
        <f t="shared" si="10"/>
        <v>1401.2459121345905</v>
      </c>
      <c r="F18" s="33">
        <f t="shared" si="11"/>
        <v>1398.7713570741273</v>
      </c>
      <c r="G18" s="33">
        <f t="shared" si="12"/>
        <v>1642.5979605731916</v>
      </c>
      <c r="H18" s="33">
        <f t="shared" si="13"/>
        <v>1536.723853943076</v>
      </c>
      <c r="I18" s="33">
        <f t="shared" si="14"/>
        <v>1528.8294963470103</v>
      </c>
      <c r="J18" s="33">
        <f t="shared" si="15"/>
        <v>1487.651516870386</v>
      </c>
      <c r="K18" s="33">
        <f t="shared" si="16"/>
        <v>1474.1754408272682</v>
      </c>
      <c r="L18" s="33">
        <f t="shared" si="17"/>
        <v>1470.8202352614537</v>
      </c>
      <c r="M18" s="33">
        <f t="shared" si="18"/>
        <v>1490.8921459100693</v>
      </c>
      <c r="N18" s="33">
        <f t="shared" si="19"/>
        <v>1460.9149487240188</v>
      </c>
      <c r="P18" s="338" t="s">
        <v>10</v>
      </c>
      <c r="Q18" s="255">
        <v>202.9832853569228</v>
      </c>
      <c r="R18" s="256">
        <v>107.22381859543438</v>
      </c>
      <c r="S18" s="256">
        <v>89.96800373625388</v>
      </c>
      <c r="T18" s="256">
        <v>112.12433507552043</v>
      </c>
      <c r="U18" s="256">
        <v>105.6177105489783</v>
      </c>
      <c r="V18" s="256">
        <v>165.35223025347042</v>
      </c>
      <c r="W18" s="256">
        <v>183.12821507680658</v>
      </c>
      <c r="X18" s="256">
        <v>164.18825183052027</v>
      </c>
      <c r="Y18" s="256">
        <v>117.63612921374586</v>
      </c>
      <c r="Z18" s="256">
        <v>107.45571105068136</v>
      </c>
      <c r="AA18" s="256">
        <v>177.46390092449016</v>
      </c>
      <c r="AB18" s="256">
        <v>0</v>
      </c>
      <c r="AC18" s="257">
        <v>0</v>
      </c>
      <c r="AD18"/>
    </row>
    <row r="19" spans="1:30" ht="17.25" customHeight="1">
      <c r="A19" s="22" t="s">
        <v>34</v>
      </c>
      <c r="B19" s="33">
        <f t="shared" si="7"/>
        <v>1053.2066283749107</v>
      </c>
      <c r="C19" s="33">
        <f t="shared" si="8"/>
        <v>1088.8337338107158</v>
      </c>
      <c r="D19" s="33">
        <f t="shared" si="9"/>
        <v>1192.0920506244988</v>
      </c>
      <c r="E19" s="33">
        <f t="shared" si="10"/>
        <v>972.5110457198416</v>
      </c>
      <c r="F19" s="33">
        <f t="shared" si="11"/>
        <v>1166.399888875041</v>
      </c>
      <c r="G19" s="33">
        <f t="shared" si="12"/>
        <v>1283.2795596719527</v>
      </c>
      <c r="H19" s="33">
        <f t="shared" si="13"/>
        <v>1626.2222173511498</v>
      </c>
      <c r="I19" s="33">
        <f t="shared" si="14"/>
        <v>1407.945812068773</v>
      </c>
      <c r="J19" s="33">
        <f t="shared" si="15"/>
        <v>1574.8529110560887</v>
      </c>
      <c r="K19" s="33">
        <f t="shared" si="16"/>
        <v>1043.3867976632937</v>
      </c>
      <c r="L19" s="33">
        <f t="shared" si="17"/>
        <v>981.6184926117122</v>
      </c>
      <c r="M19" s="33">
        <f t="shared" si="18"/>
        <v>863.0366390423499</v>
      </c>
      <c r="N19" s="33">
        <f t="shared" si="19"/>
        <v>969.5762183425333</v>
      </c>
      <c r="P19" s="339" t="s">
        <v>11</v>
      </c>
      <c r="Q19" s="259">
        <v>868.2103348548687</v>
      </c>
      <c r="R19" s="260">
        <v>549.8406960349477</v>
      </c>
      <c r="S19" s="260">
        <v>545.9142873234895</v>
      </c>
      <c r="T19" s="260">
        <v>556.5086337714534</v>
      </c>
      <c r="U19" s="260">
        <v>671.4045042395404</v>
      </c>
      <c r="V19" s="260">
        <v>674.6821857216527</v>
      </c>
      <c r="W19" s="260">
        <v>721.4907839729418</v>
      </c>
      <c r="X19" s="260">
        <v>693.1497371987966</v>
      </c>
      <c r="Y19" s="260">
        <v>727.0544696911843</v>
      </c>
      <c r="Z19" s="260">
        <v>680.4760383121918</v>
      </c>
      <c r="AA19" s="260">
        <v>627.0198083670762</v>
      </c>
      <c r="AB19" s="260">
        <v>430.20309395688173</v>
      </c>
      <c r="AC19" s="261">
        <v>396.11101453335806</v>
      </c>
      <c r="AD19"/>
    </row>
    <row r="20" spans="1:30" ht="17.25" customHeight="1">
      <c r="A20" s="22" t="s">
        <v>14</v>
      </c>
      <c r="B20" s="33">
        <f t="shared" si="7"/>
        <v>11911.256454411843</v>
      </c>
      <c r="C20" s="33">
        <f t="shared" si="8"/>
        <v>10632.269924857184</v>
      </c>
      <c r="D20" s="33">
        <f t="shared" si="9"/>
        <v>10759.115482437617</v>
      </c>
      <c r="E20" s="33">
        <f t="shared" si="10"/>
        <v>12722.165480914766</v>
      </c>
      <c r="F20" s="33">
        <f t="shared" si="11"/>
        <v>13134.639524781629</v>
      </c>
      <c r="G20" s="33">
        <f t="shared" si="12"/>
        <v>13694.808039269577</v>
      </c>
      <c r="H20" s="33">
        <f t="shared" si="13"/>
        <v>14198.138564439118</v>
      </c>
      <c r="I20" s="33">
        <f t="shared" si="14"/>
        <v>13790.579894227103</v>
      </c>
      <c r="J20" s="33">
        <f t="shared" si="15"/>
        <v>13935.735026058355</v>
      </c>
      <c r="K20" s="33">
        <f t="shared" si="16"/>
        <v>12347.18369270279</v>
      </c>
      <c r="L20" s="33">
        <f t="shared" si="17"/>
        <v>12054.248774517322</v>
      </c>
      <c r="M20" s="33">
        <f t="shared" si="18"/>
        <v>11833.306792382496</v>
      </c>
      <c r="N20" s="33">
        <f t="shared" si="19"/>
        <v>12472.829060575543</v>
      </c>
      <c r="P20" s="339" t="s">
        <v>12</v>
      </c>
      <c r="Q20" s="259">
        <v>737.0135646621127</v>
      </c>
      <c r="R20" s="260">
        <v>675.1651537882454</v>
      </c>
      <c r="S20" s="260">
        <v>761.0129552142535</v>
      </c>
      <c r="T20" s="260">
        <v>1067.2456273817324</v>
      </c>
      <c r="U20" s="260">
        <v>1073.6555532028046</v>
      </c>
      <c r="V20" s="260">
        <v>1011.3341649587226</v>
      </c>
      <c r="W20" s="260">
        <v>1125.2387758076472</v>
      </c>
      <c r="X20" s="260">
        <v>1292.4638039400438</v>
      </c>
      <c r="Y20" s="260">
        <v>1238.8073082634744</v>
      </c>
      <c r="Z20" s="260">
        <v>1167.1175938078263</v>
      </c>
      <c r="AA20" s="260">
        <v>1048.2748665129432</v>
      </c>
      <c r="AB20" s="260">
        <v>1160.816600181154</v>
      </c>
      <c r="AC20" s="261">
        <v>1209.0684936475454</v>
      </c>
      <c r="AD20"/>
    </row>
    <row r="21" spans="1:30" ht="25.5">
      <c r="A21" s="374" t="s">
        <v>185</v>
      </c>
      <c r="B21" s="33">
        <f t="shared" si="7"/>
        <v>4500.4848233794855</v>
      </c>
      <c r="C21" s="33">
        <f t="shared" si="8"/>
        <v>6149.146136701028</v>
      </c>
      <c r="D21" s="33">
        <f t="shared" si="9"/>
        <v>6210.77662405483</v>
      </c>
      <c r="E21" s="33">
        <f t="shared" si="10"/>
        <v>7143.105778996846</v>
      </c>
      <c r="F21" s="33">
        <f t="shared" si="11"/>
        <v>7364.501131674125</v>
      </c>
      <c r="G21" s="33">
        <f t="shared" si="12"/>
        <v>7362.82774409015</v>
      </c>
      <c r="H21" s="33">
        <f t="shared" si="13"/>
        <v>8222.286590684855</v>
      </c>
      <c r="I21" s="33">
        <f t="shared" si="14"/>
        <v>7067.393842781898</v>
      </c>
      <c r="J21" s="33">
        <f t="shared" si="15"/>
        <v>7345.4848255086545</v>
      </c>
      <c r="K21" s="33">
        <f t="shared" si="16"/>
        <v>6689.520897048437</v>
      </c>
      <c r="L21" s="33">
        <f t="shared" si="17"/>
        <v>6156.5644175516945</v>
      </c>
      <c r="M21" s="33">
        <f t="shared" si="18"/>
        <v>6071.286870570855</v>
      </c>
      <c r="N21" s="33">
        <f t="shared" si="19"/>
        <v>6092.143916807208</v>
      </c>
      <c r="P21" s="339" t="s">
        <v>13</v>
      </c>
      <c r="Q21" s="259">
        <v>26.1279331227976</v>
      </c>
      <c r="R21" s="260">
        <v>3.4267956891144697</v>
      </c>
      <c r="S21" s="260">
        <v>5.793074215915632</v>
      </c>
      <c r="T21" s="260">
        <v>15.549558895202015</v>
      </c>
      <c r="U21" s="260">
        <v>11.738629880285757</v>
      </c>
      <c r="V21" s="260">
        <v>5.814493826875507</v>
      </c>
      <c r="W21" s="260">
        <v>29.39929933344196</v>
      </c>
      <c r="X21" s="260">
        <v>6.320003615874753</v>
      </c>
      <c r="Y21" s="340">
        <v>0.025804440109503352</v>
      </c>
      <c r="Z21" s="260">
        <v>0</v>
      </c>
      <c r="AA21" s="260">
        <v>1.6425141375031158</v>
      </c>
      <c r="AB21" s="260">
        <v>0</v>
      </c>
      <c r="AC21" s="261">
        <v>0</v>
      </c>
      <c r="AD21"/>
    </row>
    <row r="22" spans="1:30" ht="17.25" customHeight="1">
      <c r="A22" s="22" t="s">
        <v>7</v>
      </c>
      <c r="B22" s="33">
        <f t="shared" si="7"/>
        <v>4190.172262829363</v>
      </c>
      <c r="C22" s="33">
        <f t="shared" si="8"/>
        <v>1634.1655739984217</v>
      </c>
      <c r="D22" s="33">
        <f t="shared" si="9"/>
        <v>1508.0841844563406</v>
      </c>
      <c r="E22" s="33">
        <f t="shared" si="10"/>
        <v>1449.5983609282653</v>
      </c>
      <c r="F22" s="33">
        <f t="shared" si="11"/>
        <v>1762.5198379250505</v>
      </c>
      <c r="G22" s="33">
        <f t="shared" si="12"/>
        <v>1299.0565304902705</v>
      </c>
      <c r="H22" s="33">
        <f t="shared" si="13"/>
        <v>1515.9883027879582</v>
      </c>
      <c r="I22" s="33">
        <f t="shared" si="14"/>
        <v>1001.6179109230768</v>
      </c>
      <c r="J22" s="33">
        <f t="shared" si="15"/>
        <v>831.8039654672841</v>
      </c>
      <c r="K22" s="33">
        <f t="shared" si="16"/>
        <v>613.0063255591165</v>
      </c>
      <c r="L22" s="33">
        <f t="shared" si="17"/>
        <v>611.1252565082945</v>
      </c>
      <c r="M22" s="33">
        <f t="shared" si="18"/>
        <v>416.35738544666833</v>
      </c>
      <c r="N22" s="33">
        <f t="shared" si="19"/>
        <v>540.4240319686171</v>
      </c>
      <c r="P22" s="339" t="s">
        <v>34</v>
      </c>
      <c r="Q22" s="259">
        <v>176.3247327027221</v>
      </c>
      <c r="R22" s="260">
        <v>114.5612492182506</v>
      </c>
      <c r="S22" s="260">
        <v>171.84826615560792</v>
      </c>
      <c r="T22" s="260">
        <v>210.61473151578366</v>
      </c>
      <c r="U22" s="260">
        <v>269.99051410750997</v>
      </c>
      <c r="V22" s="260">
        <v>332.9316708601569</v>
      </c>
      <c r="W22" s="260">
        <v>255.72136034780368</v>
      </c>
      <c r="X22" s="260">
        <v>202.59807294346504</v>
      </c>
      <c r="Y22" s="260">
        <v>302.97153499144844</v>
      </c>
      <c r="Z22" s="260">
        <v>240.73865841488288</v>
      </c>
      <c r="AA22" s="260">
        <v>250.39994471265118</v>
      </c>
      <c r="AB22" s="260">
        <v>197.99784655037791</v>
      </c>
      <c r="AC22" s="261">
        <v>308.99125461597384</v>
      </c>
      <c r="AD22"/>
    </row>
    <row r="23" spans="1:30" ht="17.25" customHeight="1">
      <c r="A23" s="26" t="s">
        <v>61</v>
      </c>
      <c r="B23" s="33">
        <f t="shared" si="7"/>
        <v>60495.55034529805</v>
      </c>
      <c r="C23" s="33">
        <f t="shared" si="8"/>
        <v>72173.5140626544</v>
      </c>
      <c r="D23" s="33">
        <f t="shared" si="9"/>
        <v>71088.01952522584</v>
      </c>
      <c r="E23" s="33">
        <f t="shared" si="10"/>
        <v>74204.6027463211</v>
      </c>
      <c r="F23" s="33">
        <f t="shared" si="11"/>
        <v>78119.00478346804</v>
      </c>
      <c r="G23" s="33">
        <f t="shared" si="12"/>
        <v>83498.26504929284</v>
      </c>
      <c r="H23" s="33">
        <f t="shared" si="13"/>
        <v>86873.93467279967</v>
      </c>
      <c r="I23" s="33">
        <f t="shared" si="14"/>
        <v>83411.32206360898</v>
      </c>
      <c r="J23" s="33">
        <f t="shared" si="15"/>
        <v>82993.53393930037</v>
      </c>
      <c r="K23" s="33">
        <f t="shared" si="16"/>
        <v>70630.55140878528</v>
      </c>
      <c r="L23" s="33">
        <f t="shared" si="17"/>
        <v>70559.15666620142</v>
      </c>
      <c r="M23" s="33">
        <f t="shared" si="18"/>
        <v>72381.60762918321</v>
      </c>
      <c r="N23" s="33">
        <f t="shared" si="19"/>
        <v>68548.83882953905</v>
      </c>
      <c r="P23" s="339" t="s">
        <v>14</v>
      </c>
      <c r="Q23" s="259">
        <v>9748.274366661746</v>
      </c>
      <c r="R23" s="260">
        <v>7773.078214019593</v>
      </c>
      <c r="S23" s="260">
        <v>7791.842040907281</v>
      </c>
      <c r="T23" s="260">
        <v>10052.31463337056</v>
      </c>
      <c r="U23" s="260">
        <v>10191.266423544525</v>
      </c>
      <c r="V23" s="260">
        <v>10910.765948770266</v>
      </c>
      <c r="W23" s="260">
        <v>11096.11536264838</v>
      </c>
      <c r="X23" s="260">
        <v>10904.83540501082</v>
      </c>
      <c r="Y23" s="260">
        <v>10967.755856239111</v>
      </c>
      <c r="Z23" s="260">
        <v>10086.257669649976</v>
      </c>
      <c r="AA23" s="260">
        <v>9809.113095727957</v>
      </c>
      <c r="AB23" s="260">
        <v>10170.957298753017</v>
      </c>
      <c r="AC23" s="261">
        <v>10747.51626669993</v>
      </c>
      <c r="AD23"/>
    </row>
    <row r="24" spans="1:30" ht="17.25" customHeight="1">
      <c r="A24" s="21" t="s">
        <v>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59"/>
      <c r="P24" s="339" t="s">
        <v>35</v>
      </c>
      <c r="Q24" s="259">
        <v>184.9704629519345</v>
      </c>
      <c r="R24" s="260">
        <v>98.95982928891777</v>
      </c>
      <c r="S24" s="260">
        <v>62.89322721441332</v>
      </c>
      <c r="T24" s="260">
        <v>72.85998426091348</v>
      </c>
      <c r="U24" s="260">
        <v>134.0918291089537</v>
      </c>
      <c r="V24" s="260">
        <v>81.55782626702425</v>
      </c>
      <c r="W24" s="260">
        <v>103.72920556695455</v>
      </c>
      <c r="X24" s="260">
        <v>104.73211593273535</v>
      </c>
      <c r="Y24" s="260">
        <v>78.1452955039965</v>
      </c>
      <c r="Z24" s="260">
        <v>48.68695044198459</v>
      </c>
      <c r="AA24" s="260">
        <v>24.928554508461477</v>
      </c>
      <c r="AB24" s="260">
        <v>14.281771257021793</v>
      </c>
      <c r="AC24" s="261">
        <v>29.318546900782774</v>
      </c>
      <c r="AD24"/>
    </row>
    <row r="25" spans="1:30" ht="17.25" customHeight="1">
      <c r="A25" s="22" t="s">
        <v>10</v>
      </c>
      <c r="B25" s="33">
        <f>B6+B15</f>
        <v>14267.077558741557</v>
      </c>
      <c r="C25" s="33">
        <f aca="true" t="shared" si="20" ref="C25:N25">C6+C15</f>
        <v>20516.84337198509</v>
      </c>
      <c r="D25" s="33">
        <f t="shared" si="20"/>
        <v>21453.383940147985</v>
      </c>
      <c r="E25" s="33">
        <f t="shared" si="20"/>
        <v>21336.546758005545</v>
      </c>
      <c r="F25" s="33">
        <f t="shared" si="20"/>
        <v>23342.370919266865</v>
      </c>
      <c r="G25" s="33">
        <f t="shared" si="20"/>
        <v>27945.419539238213</v>
      </c>
      <c r="H25" s="33">
        <f t="shared" si="20"/>
        <v>27857.42500956778</v>
      </c>
      <c r="I25" s="33">
        <f t="shared" si="20"/>
        <v>24617.335686805596</v>
      </c>
      <c r="J25" s="33">
        <f t="shared" si="20"/>
        <v>23505.061778426203</v>
      </c>
      <c r="K25" s="33">
        <f t="shared" si="20"/>
        <v>18203.757978693186</v>
      </c>
      <c r="L25" s="33">
        <f t="shared" si="20"/>
        <v>19254.92141904609</v>
      </c>
      <c r="M25" s="33">
        <f t="shared" si="20"/>
        <v>22181.665033037913</v>
      </c>
      <c r="N25" s="33">
        <f t="shared" si="20"/>
        <v>18644.524598325712</v>
      </c>
      <c r="P25" s="341" t="s">
        <v>174</v>
      </c>
      <c r="Q25" s="259">
        <v>996.8938574131988</v>
      </c>
      <c r="R25" s="260">
        <v>281.00168064139075</v>
      </c>
      <c r="S25" s="260">
        <v>331.5479598617619</v>
      </c>
      <c r="T25" s="260">
        <v>264.5993928995673</v>
      </c>
      <c r="U25" s="260">
        <v>306.87593121785005</v>
      </c>
      <c r="V25" s="260">
        <v>227.2035339693763</v>
      </c>
      <c r="W25" s="260">
        <v>257.6665030258668</v>
      </c>
      <c r="X25" s="260">
        <v>173.50817347319557</v>
      </c>
      <c r="Y25" s="260">
        <v>193.4617253514358</v>
      </c>
      <c r="Z25" s="260">
        <v>128.66946527646124</v>
      </c>
      <c r="AA25" s="260">
        <v>137.07747161054996</v>
      </c>
      <c r="AB25" s="260">
        <v>61.48727266343249</v>
      </c>
      <c r="AC25" s="261">
        <v>98.26292864662207</v>
      </c>
      <c r="AD25"/>
    </row>
    <row r="26" spans="1:30" ht="17.25" customHeight="1" thickBot="1">
      <c r="A26" s="22" t="s">
        <v>11</v>
      </c>
      <c r="B26" s="33">
        <f aca="true" t="shared" si="21" ref="B26:N30">B7+B16</f>
        <v>27885.627230307116</v>
      </c>
      <c r="C26" s="33">
        <f t="shared" si="21"/>
        <v>34771.90856318835</v>
      </c>
      <c r="D26" s="33">
        <f t="shared" si="21"/>
        <v>32969.79071323286</v>
      </c>
      <c r="E26" s="33">
        <f t="shared" si="21"/>
        <v>31715.0551148213</v>
      </c>
      <c r="F26" s="33">
        <f t="shared" si="21"/>
        <v>31715.76988774976</v>
      </c>
      <c r="G26" s="33">
        <f t="shared" si="21"/>
        <v>32928.62063179615</v>
      </c>
      <c r="H26" s="33">
        <f t="shared" si="21"/>
        <v>34197.983365699394</v>
      </c>
      <c r="I26" s="33">
        <f t="shared" si="21"/>
        <v>33430.95871275</v>
      </c>
      <c r="J26" s="33">
        <f t="shared" si="21"/>
        <v>32310.57712335987</v>
      </c>
      <c r="K26" s="33">
        <f t="shared" si="21"/>
        <v>27756.72952021366</v>
      </c>
      <c r="L26" s="33">
        <f t="shared" si="21"/>
        <v>26718.91718386476</v>
      </c>
      <c r="M26" s="33">
        <f t="shared" si="21"/>
        <v>25835.06005337762</v>
      </c>
      <c r="N26" s="33">
        <f t="shared" si="21"/>
        <v>24519.457669407308</v>
      </c>
      <c r="P26" s="342" t="s">
        <v>61</v>
      </c>
      <c r="Q26" s="263">
        <v>12940.79853772644</v>
      </c>
      <c r="R26" s="264">
        <v>9603.257437275897</v>
      </c>
      <c r="S26" s="264">
        <v>9760.81981462898</v>
      </c>
      <c r="T26" s="264">
        <v>12351.816897170638</v>
      </c>
      <c r="U26" s="264">
        <v>12764.64109585039</v>
      </c>
      <c r="V26" s="264">
        <v>13409.642054627602</v>
      </c>
      <c r="W26" s="264">
        <v>13772.489505779715</v>
      </c>
      <c r="X26" s="264">
        <v>13541.79556394537</v>
      </c>
      <c r="Y26" s="264">
        <v>13625.858123694099</v>
      </c>
      <c r="Z26" s="264">
        <v>12459.402086953873</v>
      </c>
      <c r="AA26" s="264">
        <v>12075.920156501532</v>
      </c>
      <c r="AB26" s="264">
        <v>12035.743883361785</v>
      </c>
      <c r="AC26" s="265">
        <v>12789.268505044312</v>
      </c>
      <c r="AD26"/>
    </row>
    <row r="27" spans="1:14" ht="17.25" customHeight="1" thickBot="1" thickTop="1">
      <c r="A27" s="22" t="s">
        <v>12</v>
      </c>
      <c r="B27" s="33">
        <f t="shared" si="21"/>
        <v>9711.300144263136</v>
      </c>
      <c r="C27" s="33">
        <f t="shared" si="21"/>
        <v>13662.856482500429</v>
      </c>
      <c r="D27" s="33">
        <f t="shared" si="21"/>
        <v>12820.956508187337</v>
      </c>
      <c r="E27" s="33">
        <f t="shared" si="21"/>
        <v>13476.646783809801</v>
      </c>
      <c r="F27" s="33">
        <f t="shared" si="21"/>
        <v>13303.620565076963</v>
      </c>
      <c r="G27" s="33">
        <f t="shared" si="21"/>
        <v>14281.070417804716</v>
      </c>
      <c r="H27" s="33">
        <f t="shared" si="21"/>
        <v>14163.533616936136</v>
      </c>
      <c r="I27" s="33">
        <f t="shared" si="21"/>
        <v>15848.498266362829</v>
      </c>
      <c r="J27" s="33">
        <f t="shared" si="21"/>
        <v>16760.715923725053</v>
      </c>
      <c r="K27" s="33">
        <f t="shared" si="21"/>
        <v>15643.98316724139</v>
      </c>
      <c r="L27" s="33">
        <f t="shared" si="21"/>
        <v>14987.5463812272</v>
      </c>
      <c r="M27" s="33">
        <f t="shared" si="21"/>
        <v>15222.328914949303</v>
      </c>
      <c r="N27" s="33">
        <f t="shared" si="21"/>
        <v>13953.218332825514</v>
      </c>
    </row>
    <row r="28" spans="1:30" ht="17.25" customHeight="1" thickTop="1">
      <c r="A28" s="22" t="s">
        <v>13</v>
      </c>
      <c r="B28" s="33">
        <f t="shared" si="21"/>
        <v>1131.1685218207774</v>
      </c>
      <c r="C28" s="33">
        <f t="shared" si="21"/>
        <v>1625.8879267489747</v>
      </c>
      <c r="D28" s="33">
        <f t="shared" si="21"/>
        <v>1477.9172279175114</v>
      </c>
      <c r="E28" s="33">
        <f t="shared" si="21"/>
        <v>1789.4568131415049</v>
      </c>
      <c r="F28" s="33">
        <f t="shared" si="21"/>
        <v>1786.6097551095536</v>
      </c>
      <c r="G28" s="33">
        <f t="shared" si="21"/>
        <v>2043.5094994775693</v>
      </c>
      <c r="H28" s="33">
        <f t="shared" si="21"/>
        <v>1909.2438274235697</v>
      </c>
      <c r="I28" s="33">
        <f t="shared" si="21"/>
        <v>1997.6968182377175</v>
      </c>
      <c r="J28" s="33">
        <f t="shared" si="21"/>
        <v>1963.480820250364</v>
      </c>
      <c r="K28" s="33">
        <f t="shared" si="21"/>
        <v>1803.040023853133</v>
      </c>
      <c r="L28" s="33">
        <f t="shared" si="21"/>
        <v>1742.4586899427618</v>
      </c>
      <c r="M28" s="33">
        <f t="shared" si="21"/>
        <v>1701.0848341503574</v>
      </c>
      <c r="N28" s="33">
        <f t="shared" si="21"/>
        <v>1629.8269907087101</v>
      </c>
      <c r="P28" s="461"/>
      <c r="Q28" s="335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7"/>
      <c r="AD28"/>
    </row>
    <row r="29" spans="1:30" ht="21" customHeight="1" thickBot="1">
      <c r="A29" s="22" t="s">
        <v>34</v>
      </c>
      <c r="B29" s="33">
        <f t="shared" si="21"/>
        <v>1283.1551738700311</v>
      </c>
      <c r="C29" s="33">
        <f t="shared" si="21"/>
        <v>1374.926560963664</v>
      </c>
      <c r="D29" s="33">
        <f t="shared" si="21"/>
        <v>1467.4535202976865</v>
      </c>
      <c r="E29" s="33">
        <f t="shared" si="21"/>
        <v>1249.4112976651165</v>
      </c>
      <c r="F29" s="33">
        <f t="shared" si="21"/>
        <v>1438.5946693086698</v>
      </c>
      <c r="G29" s="33">
        <f t="shared" si="21"/>
        <v>1687.7876999074174</v>
      </c>
      <c r="H29" s="33">
        <f t="shared" si="21"/>
        <v>2052.745566179845</v>
      </c>
      <c r="I29" s="33">
        <f t="shared" si="21"/>
        <v>1756.6455144970323</v>
      </c>
      <c r="J29" s="33">
        <f t="shared" si="21"/>
        <v>1909.2954724649167</v>
      </c>
      <c r="K29" s="33">
        <f t="shared" si="21"/>
        <v>1350.5461430248347</v>
      </c>
      <c r="L29" s="33">
        <f t="shared" si="21"/>
        <v>1269.3919478077341</v>
      </c>
      <c r="M29" s="33">
        <f t="shared" si="21"/>
        <v>1133.0878994198836</v>
      </c>
      <c r="N29" s="33">
        <f t="shared" si="21"/>
        <v>1176.4315514453388</v>
      </c>
      <c r="P29" s="462"/>
      <c r="Q29" s="251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3"/>
      <c r="AD29"/>
    </row>
    <row r="30" spans="1:30" ht="17.25" customHeight="1" thickTop="1">
      <c r="A30" s="22" t="s">
        <v>14</v>
      </c>
      <c r="B30" s="33">
        <f t="shared" si="21"/>
        <v>12747.324853207008</v>
      </c>
      <c r="C30" s="33">
        <f t="shared" si="21"/>
        <v>11523.253505826066</v>
      </c>
      <c r="D30" s="33">
        <f t="shared" si="21"/>
        <v>11477.378579723769</v>
      </c>
      <c r="E30" s="33">
        <f t="shared" si="21"/>
        <v>13402.306445679958</v>
      </c>
      <c r="F30" s="33">
        <f t="shared" si="21"/>
        <v>13698.157597161415</v>
      </c>
      <c r="G30" s="33">
        <f t="shared" si="21"/>
        <v>14289.772317975685</v>
      </c>
      <c r="H30" s="33">
        <f t="shared" si="21"/>
        <v>14873.149548122676</v>
      </c>
      <c r="I30" s="33">
        <f t="shared" si="21"/>
        <v>14494.526658104513</v>
      </c>
      <c r="J30" s="33">
        <f t="shared" si="21"/>
        <v>14631.065040267176</v>
      </c>
      <c r="K30" s="33">
        <f t="shared" si="21"/>
        <v>13005.974236680573</v>
      </c>
      <c r="L30" s="33">
        <f t="shared" si="21"/>
        <v>12666.900753284353</v>
      </c>
      <c r="M30" s="33">
        <f t="shared" si="21"/>
        <v>12405.095530415823</v>
      </c>
      <c r="N30" s="33">
        <f t="shared" si="21"/>
        <v>13002.814005681435</v>
      </c>
      <c r="P30" s="338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7"/>
      <c r="AD30"/>
    </row>
    <row r="31" spans="1:30" ht="25.5">
      <c r="A31" s="374" t="s">
        <v>185</v>
      </c>
      <c r="B31" s="33">
        <f>B21</f>
        <v>4500.4848233794855</v>
      </c>
      <c r="C31" s="33">
        <f aca="true" t="shared" si="22" ref="C31:N31">C21</f>
        <v>6149.146136701028</v>
      </c>
      <c r="D31" s="33">
        <f t="shared" si="22"/>
        <v>6210.77662405483</v>
      </c>
      <c r="E31" s="33">
        <f t="shared" si="22"/>
        <v>7143.105778996846</v>
      </c>
      <c r="F31" s="33">
        <f t="shared" si="22"/>
        <v>7364.501131674125</v>
      </c>
      <c r="G31" s="33">
        <f t="shared" si="22"/>
        <v>7362.82774409015</v>
      </c>
      <c r="H31" s="33">
        <f t="shared" si="22"/>
        <v>8222.286590684855</v>
      </c>
      <c r="I31" s="33">
        <f t="shared" si="22"/>
        <v>7067.393842781898</v>
      </c>
      <c r="J31" s="33">
        <f t="shared" si="22"/>
        <v>7345.4848255086545</v>
      </c>
      <c r="K31" s="33">
        <f t="shared" si="22"/>
        <v>6689.520897048437</v>
      </c>
      <c r="L31" s="33">
        <f t="shared" si="22"/>
        <v>6156.5644175516945</v>
      </c>
      <c r="M31" s="33">
        <f t="shared" si="22"/>
        <v>6071.286870570855</v>
      </c>
      <c r="N31" s="33">
        <f t="shared" si="22"/>
        <v>6092.143916807208</v>
      </c>
      <c r="P31" s="339"/>
      <c r="Q31" s="259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1"/>
      <c r="AD31"/>
    </row>
    <row r="32" spans="1:30" ht="17.25" customHeight="1">
      <c r="A32" s="22" t="s">
        <v>7</v>
      </c>
      <c r="B32" s="33">
        <f>B12+B22</f>
        <v>4304.05867753041</v>
      </c>
      <c r="C32" s="33">
        <f aca="true" t="shared" si="23" ref="C32:N32">C12+C22</f>
        <v>1694.5012157126876</v>
      </c>
      <c r="D32" s="33">
        <f t="shared" si="23"/>
        <v>1586.033937802948</v>
      </c>
      <c r="E32" s="33">
        <f t="shared" si="23"/>
        <v>1542.2586313708662</v>
      </c>
      <c r="F32" s="33">
        <f t="shared" si="23"/>
        <v>1798.7352069235606</v>
      </c>
      <c r="G32" s="33">
        <f t="shared" si="23"/>
        <v>1354.484394868818</v>
      </c>
      <c r="H32" s="33">
        <f t="shared" si="23"/>
        <v>1594.3103997834828</v>
      </c>
      <c r="I32" s="33">
        <f t="shared" si="23"/>
        <v>1085.9517919858974</v>
      </c>
      <c r="J32" s="33">
        <f t="shared" si="23"/>
        <v>1012.6714202733876</v>
      </c>
      <c r="K32" s="33">
        <f t="shared" si="23"/>
        <v>659.4114126313041</v>
      </c>
      <c r="L32" s="33">
        <f t="shared" si="23"/>
        <v>695.5481682515097</v>
      </c>
      <c r="M32" s="33">
        <f t="shared" si="23"/>
        <v>446.5671174856089</v>
      </c>
      <c r="N32" s="33">
        <f t="shared" si="23"/>
        <v>558.5252852666869</v>
      </c>
      <c r="P32" s="339"/>
      <c r="Q32" s="259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1"/>
      <c r="AD32"/>
    </row>
    <row r="33" spans="1:30" ht="17.25" customHeight="1">
      <c r="A33" s="26" t="s">
        <v>61</v>
      </c>
      <c r="B33" s="33">
        <f>B13+B23</f>
        <v>75830.19698311928</v>
      </c>
      <c r="C33" s="33">
        <f aca="true" t="shared" si="24" ref="C33:N33">C13+C23</f>
        <v>91319.32376362567</v>
      </c>
      <c r="D33" s="33">
        <f t="shared" si="24"/>
        <v>89463.69105136866</v>
      </c>
      <c r="E33" s="33">
        <f t="shared" si="24"/>
        <v>91654.78762348962</v>
      </c>
      <c r="F33" s="33">
        <f t="shared" si="24"/>
        <v>94448.35973226653</v>
      </c>
      <c r="G33" s="33">
        <f t="shared" si="24"/>
        <v>101893.49224515514</v>
      </c>
      <c r="H33" s="33">
        <f t="shared" si="24"/>
        <v>104870.6779243988</v>
      </c>
      <c r="I33" s="33">
        <f t="shared" si="24"/>
        <v>100299.0072915244</v>
      </c>
      <c r="J33" s="33">
        <f t="shared" si="24"/>
        <v>99438.3524042808</v>
      </c>
      <c r="K33" s="33">
        <f t="shared" si="24"/>
        <v>85112.96337938904</v>
      </c>
      <c r="L33" s="33">
        <f t="shared" si="24"/>
        <v>83492.24896097543</v>
      </c>
      <c r="M33" s="33">
        <f t="shared" si="24"/>
        <v>84996.17625341448</v>
      </c>
      <c r="N33" s="33">
        <f t="shared" si="24"/>
        <v>79576.94235046976</v>
      </c>
      <c r="P33" s="339"/>
      <c r="Q33" s="259"/>
      <c r="R33" s="260"/>
      <c r="S33" s="260"/>
      <c r="T33" s="260"/>
      <c r="U33" s="260"/>
      <c r="V33" s="260"/>
      <c r="W33" s="260"/>
      <c r="X33" s="260"/>
      <c r="Y33" s="340"/>
      <c r="Z33" s="260"/>
      <c r="AA33" s="260"/>
      <c r="AB33" s="260"/>
      <c r="AC33" s="261"/>
      <c r="AD33"/>
    </row>
    <row r="34" spans="1:30" ht="17.25" customHeight="1">
      <c r="A34" s="1" t="s">
        <v>127</v>
      </c>
      <c r="B34" s="39"/>
      <c r="C34" s="39"/>
      <c r="D34" s="39"/>
      <c r="E34" s="39"/>
      <c r="F34" s="39"/>
      <c r="G34" s="39"/>
      <c r="H34" s="39"/>
      <c r="I34" s="39"/>
      <c r="P34" s="339"/>
      <c r="Q34" s="259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1"/>
      <c r="AD34"/>
    </row>
    <row r="35" spans="1:30" ht="17.25" customHeight="1">
      <c r="A35" s="52" t="s">
        <v>90</v>
      </c>
      <c r="P35" s="339"/>
      <c r="Q35" s="259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1"/>
      <c r="AD35"/>
    </row>
    <row r="36" spans="1:30" ht="17.25" customHeight="1">
      <c r="A36" s="434" t="s">
        <v>130</v>
      </c>
      <c r="B36" s="434"/>
      <c r="C36" s="434"/>
      <c r="D36" s="434"/>
      <c r="E36" s="434"/>
      <c r="F36" s="434"/>
      <c r="G36" s="434"/>
      <c r="H36" s="434"/>
      <c r="I36" s="434"/>
      <c r="J36" s="434"/>
      <c r="P36" s="339"/>
      <c r="Q36" s="259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1"/>
      <c r="AD36"/>
    </row>
    <row r="37" spans="1:30" ht="26.25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P37" s="341"/>
      <c r="Q37" s="259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1"/>
      <c r="AD37"/>
    </row>
    <row r="38" spans="16:30" ht="17.25" customHeight="1" thickBot="1">
      <c r="P38" s="342"/>
      <c r="Q38" s="263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/>
    </row>
  </sheetData>
  <sheetProtection/>
  <mergeCells count="9">
    <mergeCell ref="O1:P3"/>
    <mergeCell ref="O4:O12"/>
    <mergeCell ref="AE1:AE2"/>
    <mergeCell ref="A36:J37"/>
    <mergeCell ref="B14:M14"/>
    <mergeCell ref="A1:M2"/>
    <mergeCell ref="B5:M5"/>
    <mergeCell ref="P16:P17"/>
    <mergeCell ref="P28:P29"/>
  </mergeCells>
  <printOptions horizontalCentered="1"/>
  <pageMargins left="0.75" right="0.75" top="0.75" bottom="1" header="0.5" footer="0.5"/>
  <pageSetup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38"/>
  <sheetViews>
    <sheetView view="pageBreakPreview" zoomScale="60" zoomScalePageLayoutView="0" workbookViewId="0" topLeftCell="A1">
      <selection activeCell="A32" sqref="A32"/>
    </sheetView>
  </sheetViews>
  <sheetFormatPr defaultColWidth="9.140625" defaultRowHeight="17.25" customHeight="1"/>
  <cols>
    <col min="1" max="1" width="17.57421875" style="1" customWidth="1"/>
    <col min="2" max="9" width="8.140625" style="1" customWidth="1"/>
    <col min="10" max="10" width="9.140625" style="1" customWidth="1"/>
    <col min="11" max="13" width="9.421875" style="1" customWidth="1"/>
    <col min="14" max="14" width="10.28125" style="1" customWidth="1"/>
    <col min="15" max="15" width="13.00390625" style="1" hidden="1" customWidth="1"/>
    <col min="16" max="30" width="9.140625" style="1" hidden="1" customWidth="1"/>
    <col min="31" max="31" width="16.7109375" style="1" hidden="1" customWidth="1"/>
    <col min="32" max="45" width="9.140625" style="1" hidden="1" customWidth="1"/>
    <col min="46" max="46" width="9.140625" style="1" customWidth="1"/>
    <col min="47" max="16384" width="9.140625" style="1" customWidth="1"/>
  </cols>
  <sheetData>
    <row r="1" spans="1:45" ht="21" customHeight="1" thickTop="1">
      <c r="A1" s="382" t="s">
        <v>182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6"/>
      <c r="O1" s="463"/>
      <c r="P1" s="464"/>
      <c r="Q1" s="94" t="s">
        <v>146</v>
      </c>
      <c r="R1" s="95" t="s">
        <v>147</v>
      </c>
      <c r="S1" s="95" t="s">
        <v>148</v>
      </c>
      <c r="T1" s="95" t="s">
        <v>149</v>
      </c>
      <c r="U1" s="95" t="s">
        <v>150</v>
      </c>
      <c r="V1" s="95" t="s">
        <v>151</v>
      </c>
      <c r="W1" s="95" t="s">
        <v>152</v>
      </c>
      <c r="X1" s="95" t="s">
        <v>153</v>
      </c>
      <c r="Y1" s="95" t="s">
        <v>154</v>
      </c>
      <c r="Z1" s="95" t="s">
        <v>155</v>
      </c>
      <c r="AA1" s="95" t="s">
        <v>156</v>
      </c>
      <c r="AB1" s="95" t="s">
        <v>157</v>
      </c>
      <c r="AC1" s="96" t="s">
        <v>158</v>
      </c>
      <c r="AD1" s="97"/>
      <c r="AE1" s="472"/>
      <c r="AF1" s="94" t="s">
        <v>146</v>
      </c>
      <c r="AG1" s="95" t="s">
        <v>147</v>
      </c>
      <c r="AH1" s="95" t="s">
        <v>148</v>
      </c>
      <c r="AI1" s="95" t="s">
        <v>149</v>
      </c>
      <c r="AJ1" s="95" t="s">
        <v>150</v>
      </c>
      <c r="AK1" s="95" t="s">
        <v>151</v>
      </c>
      <c r="AL1" s="95" t="s">
        <v>152</v>
      </c>
      <c r="AM1" s="95" t="s">
        <v>153</v>
      </c>
      <c r="AN1" s="95" t="s">
        <v>154</v>
      </c>
      <c r="AO1" s="95" t="s">
        <v>155</v>
      </c>
      <c r="AP1" s="95" t="s">
        <v>156</v>
      </c>
      <c r="AQ1" s="95" t="s">
        <v>157</v>
      </c>
      <c r="AR1" s="96" t="s">
        <v>158</v>
      </c>
      <c r="AS1" s="97"/>
    </row>
    <row r="2" spans="1:45" ht="33.75" customHeight="1" thickBo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465"/>
      <c r="P2" s="466"/>
      <c r="Q2" s="309" t="s">
        <v>103</v>
      </c>
      <c r="R2" s="310" t="s">
        <v>103</v>
      </c>
      <c r="S2" s="310" t="s">
        <v>103</v>
      </c>
      <c r="T2" s="310" t="s">
        <v>103</v>
      </c>
      <c r="U2" s="310" t="s">
        <v>103</v>
      </c>
      <c r="V2" s="310" t="s">
        <v>103</v>
      </c>
      <c r="W2" s="310" t="s">
        <v>103</v>
      </c>
      <c r="X2" s="310" t="s">
        <v>103</v>
      </c>
      <c r="Y2" s="310" t="s">
        <v>103</v>
      </c>
      <c r="Z2" s="310" t="s">
        <v>103</v>
      </c>
      <c r="AA2" s="310" t="s">
        <v>103</v>
      </c>
      <c r="AB2" s="310" t="s">
        <v>103</v>
      </c>
      <c r="AC2" s="311" t="s">
        <v>103</v>
      </c>
      <c r="AD2" s="97"/>
      <c r="AE2" s="473"/>
      <c r="AF2" s="98" t="s">
        <v>94</v>
      </c>
      <c r="AG2" s="99" t="s">
        <v>94</v>
      </c>
      <c r="AH2" s="99" t="s">
        <v>94</v>
      </c>
      <c r="AI2" s="99" t="s">
        <v>94</v>
      </c>
      <c r="AJ2" s="99" t="s">
        <v>94</v>
      </c>
      <c r="AK2" s="99" t="s">
        <v>94</v>
      </c>
      <c r="AL2" s="99" t="s">
        <v>94</v>
      </c>
      <c r="AM2" s="99" t="s">
        <v>94</v>
      </c>
      <c r="AN2" s="99" t="s">
        <v>94</v>
      </c>
      <c r="AO2" s="99" t="s">
        <v>94</v>
      </c>
      <c r="AP2" s="99" t="s">
        <v>94</v>
      </c>
      <c r="AQ2" s="99" t="s">
        <v>94</v>
      </c>
      <c r="AR2" s="100" t="s">
        <v>94</v>
      </c>
      <c r="AS2" s="97"/>
    </row>
    <row r="3" spans="15:45" ht="21" customHeight="1" thickBot="1" thickTop="1">
      <c r="O3" s="467"/>
      <c r="P3" s="468"/>
      <c r="Q3" s="98" t="s">
        <v>94</v>
      </c>
      <c r="R3" s="99" t="s">
        <v>94</v>
      </c>
      <c r="S3" s="99" t="s">
        <v>94</v>
      </c>
      <c r="T3" s="99" t="s">
        <v>94</v>
      </c>
      <c r="U3" s="99" t="s">
        <v>94</v>
      </c>
      <c r="V3" s="99" t="s">
        <v>94</v>
      </c>
      <c r="W3" s="99" t="s">
        <v>94</v>
      </c>
      <c r="X3" s="99" t="s">
        <v>94</v>
      </c>
      <c r="Y3" s="99" t="s">
        <v>94</v>
      </c>
      <c r="Z3" s="99" t="s">
        <v>94</v>
      </c>
      <c r="AA3" s="99" t="s">
        <v>94</v>
      </c>
      <c r="AB3" s="99" t="s">
        <v>94</v>
      </c>
      <c r="AC3" s="100" t="s">
        <v>94</v>
      </c>
      <c r="AD3" s="97"/>
      <c r="AE3" s="313" t="s">
        <v>10</v>
      </c>
      <c r="AF3" s="102">
        <v>7952.778555024542</v>
      </c>
      <c r="AG3" s="103">
        <v>12534.046385692865</v>
      </c>
      <c r="AH3" s="103">
        <v>13306.540588691105</v>
      </c>
      <c r="AI3" s="103">
        <v>13849.135477481856</v>
      </c>
      <c r="AJ3" s="103">
        <v>16200.289244644615</v>
      </c>
      <c r="AK3" s="103">
        <v>19201.717770326366</v>
      </c>
      <c r="AL3" s="103">
        <v>19726.225293410727</v>
      </c>
      <c r="AM3" s="103">
        <v>17756.798512741807</v>
      </c>
      <c r="AN3" s="103">
        <v>17384.464422673693</v>
      </c>
      <c r="AO3" s="103">
        <v>12678.210055279438</v>
      </c>
      <c r="AP3" s="103">
        <v>14330.292901780187</v>
      </c>
      <c r="AQ3" s="103">
        <v>17501.15091193976</v>
      </c>
      <c r="AR3" s="104">
        <v>14571.722300994037</v>
      </c>
      <c r="AS3" s="97"/>
    </row>
    <row r="4" spans="1:45" s="23" customFormat="1" ht="17.25" customHeight="1" thickTop="1">
      <c r="A4" s="18"/>
      <c r="B4" s="31">
        <v>2000</v>
      </c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18">
        <v>2009</v>
      </c>
      <c r="L4" s="18">
        <v>2010</v>
      </c>
      <c r="M4" s="18">
        <v>2011</v>
      </c>
      <c r="N4" s="18">
        <v>2012</v>
      </c>
      <c r="O4" s="469" t="s">
        <v>181</v>
      </c>
      <c r="P4" s="101" t="s">
        <v>10</v>
      </c>
      <c r="Q4" s="102">
        <v>2928.191003345727</v>
      </c>
      <c r="R4" s="103">
        <v>4060.7359907543487</v>
      </c>
      <c r="S4" s="103">
        <v>4545.917226649987</v>
      </c>
      <c r="T4" s="103">
        <v>3947.902416543235</v>
      </c>
      <c r="U4" s="103">
        <v>3616.6461121893353</v>
      </c>
      <c r="V4" s="103">
        <v>4792.473660607342</v>
      </c>
      <c r="W4" s="103">
        <v>4468.103665791446</v>
      </c>
      <c r="X4" s="103">
        <v>3409.9176581944034</v>
      </c>
      <c r="Y4" s="103">
        <v>2856.5604135227145</v>
      </c>
      <c r="Z4" s="103">
        <v>1902.0548809151994</v>
      </c>
      <c r="AA4" s="103">
        <v>1708.418806297204</v>
      </c>
      <c r="AB4" s="103">
        <v>1511.9879237792456</v>
      </c>
      <c r="AC4" s="104">
        <v>1389.0049570937729</v>
      </c>
      <c r="AD4" s="97"/>
      <c r="AE4" s="314" t="s">
        <v>11</v>
      </c>
      <c r="AF4" s="106">
        <v>22776.42964873314</v>
      </c>
      <c r="AG4" s="107">
        <v>29158.794798789004</v>
      </c>
      <c r="AH4" s="107">
        <v>28160.682563499744</v>
      </c>
      <c r="AI4" s="107">
        <v>27066.279745738386</v>
      </c>
      <c r="AJ4" s="107">
        <v>27232.907762625935</v>
      </c>
      <c r="AK4" s="107">
        <v>28221.204452596066</v>
      </c>
      <c r="AL4" s="107">
        <v>29521.5507351864</v>
      </c>
      <c r="AM4" s="107">
        <v>29056.59140830618</v>
      </c>
      <c r="AN4" s="107">
        <v>27962.519852741174</v>
      </c>
      <c r="AO4" s="107">
        <v>24638.217983255916</v>
      </c>
      <c r="AP4" s="107">
        <v>23665.106714557423</v>
      </c>
      <c r="AQ4" s="107">
        <v>23219.372294042885</v>
      </c>
      <c r="AR4" s="108">
        <v>22008.275004997464</v>
      </c>
      <c r="AS4" s="97"/>
    </row>
    <row r="5" spans="1:45" ht="17.25" customHeight="1">
      <c r="A5" s="21" t="s">
        <v>92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59"/>
      <c r="O5" s="470"/>
      <c r="P5" s="105" t="s">
        <v>11</v>
      </c>
      <c r="Q5" s="106">
        <v>3096.172648106244</v>
      </c>
      <c r="R5" s="107">
        <v>3854.3875301122803</v>
      </c>
      <c r="S5" s="107">
        <v>3268.7913834887254</v>
      </c>
      <c r="T5" s="107">
        <v>3086.352375463415</v>
      </c>
      <c r="U5" s="107">
        <v>2863.444840490253</v>
      </c>
      <c r="V5" s="107">
        <v>3051.7441427122635</v>
      </c>
      <c r="W5" s="107">
        <v>3057.497808627065</v>
      </c>
      <c r="X5" s="107">
        <v>2734.6243400289814</v>
      </c>
      <c r="Y5" s="107">
        <v>2572.4252674892587</v>
      </c>
      <c r="Z5" s="107">
        <v>2055.818929156442</v>
      </c>
      <c r="AA5" s="107">
        <v>2049.1668969712837</v>
      </c>
      <c r="AB5" s="107">
        <v>1807.5613071905702</v>
      </c>
      <c r="AC5" s="108">
        <v>1660.2372579742437</v>
      </c>
      <c r="AD5" s="97"/>
      <c r="AE5" s="314" t="s">
        <v>12</v>
      </c>
      <c r="AF5" s="106">
        <v>5457.4341973979235</v>
      </c>
      <c r="AG5" s="107">
        <v>8423.939917989055</v>
      </c>
      <c r="AH5" s="107">
        <v>7452.121010737683</v>
      </c>
      <c r="AI5" s="107">
        <v>7864.6823481791635</v>
      </c>
      <c r="AJ5" s="107">
        <v>8008.298267880579</v>
      </c>
      <c r="AK5" s="107">
        <v>8941.404411344995</v>
      </c>
      <c r="AL5" s="107">
        <v>8496.941340137942</v>
      </c>
      <c r="AM5" s="107">
        <v>9651.763393244857</v>
      </c>
      <c r="AN5" s="107">
        <v>10387.52351175116</v>
      </c>
      <c r="AO5" s="107">
        <v>9191.800873275803</v>
      </c>
      <c r="AP5" s="107">
        <v>9436.621297609501</v>
      </c>
      <c r="AQ5" s="107">
        <v>9395.184895702969</v>
      </c>
      <c r="AR5" s="108">
        <v>8827.773838946863</v>
      </c>
      <c r="AS5" s="97"/>
    </row>
    <row r="6" spans="1:45" ht="17.25" customHeight="1">
      <c r="A6" s="22" t="s">
        <v>10</v>
      </c>
      <c r="B6" s="37">
        <f aca="true" t="shared" si="0" ref="B6:B12">Q4</f>
        <v>2928.191003345727</v>
      </c>
      <c r="C6" s="37">
        <f aca="true" t="shared" si="1" ref="C6:N6">R4</f>
        <v>4060.7359907543487</v>
      </c>
      <c r="D6" s="37">
        <f t="shared" si="1"/>
        <v>4545.917226649987</v>
      </c>
      <c r="E6" s="37">
        <f t="shared" si="1"/>
        <v>3947.902416543235</v>
      </c>
      <c r="F6" s="37">
        <f t="shared" si="1"/>
        <v>3616.6461121893353</v>
      </c>
      <c r="G6" s="37">
        <f t="shared" si="1"/>
        <v>4792.473660607342</v>
      </c>
      <c r="H6" s="37">
        <f t="shared" si="1"/>
        <v>4468.103665791446</v>
      </c>
      <c r="I6" s="37">
        <f t="shared" si="1"/>
        <v>3409.9176581944034</v>
      </c>
      <c r="J6" s="37">
        <f t="shared" si="1"/>
        <v>2856.5604135227145</v>
      </c>
      <c r="K6" s="37">
        <f t="shared" si="1"/>
        <v>1902.0548809151994</v>
      </c>
      <c r="L6" s="37">
        <f t="shared" si="1"/>
        <v>1708.418806297204</v>
      </c>
      <c r="M6" s="37">
        <f t="shared" si="1"/>
        <v>1511.9879237792456</v>
      </c>
      <c r="N6" s="33">
        <f t="shared" si="1"/>
        <v>1389.0049570937729</v>
      </c>
      <c r="O6" s="470"/>
      <c r="P6" s="105" t="s">
        <v>12</v>
      </c>
      <c r="Q6" s="106">
        <v>1411.0436944218588</v>
      </c>
      <c r="R6" s="107">
        <v>2214.1148693309547</v>
      </c>
      <c r="S6" s="107">
        <v>2239.6544327132633</v>
      </c>
      <c r="T6" s="107">
        <v>2041.9039903760824</v>
      </c>
      <c r="U6" s="107">
        <v>1822.953808259717</v>
      </c>
      <c r="V6" s="107">
        <v>1958.3124572693387</v>
      </c>
      <c r="W6" s="107">
        <v>2047.196384060843</v>
      </c>
      <c r="X6" s="107">
        <v>2221.648190786469</v>
      </c>
      <c r="Y6" s="107">
        <v>2090.112037272113</v>
      </c>
      <c r="Z6" s="107">
        <v>2217.0701827283046</v>
      </c>
      <c r="AA6" s="107">
        <v>1987.2756218543454</v>
      </c>
      <c r="AB6" s="107">
        <v>1603.691265719361</v>
      </c>
      <c r="AC6" s="108">
        <v>1507.1417582919557</v>
      </c>
      <c r="AD6" s="97"/>
      <c r="AE6" s="314" t="s">
        <v>13</v>
      </c>
      <c r="AF6" s="106">
        <v>819.4526571503812</v>
      </c>
      <c r="AG6" s="107">
        <v>1216.6611267090166</v>
      </c>
      <c r="AH6" s="107">
        <v>1095.9187002303922</v>
      </c>
      <c r="AI6" s="107">
        <v>1385.6963532393886</v>
      </c>
      <c r="AJ6" s="107">
        <v>1387.0327271938415</v>
      </c>
      <c r="AK6" s="107">
        <v>1636.783466746316</v>
      </c>
      <c r="AL6" s="107">
        <v>1507.3245546096339</v>
      </c>
      <c r="AM6" s="107">
        <v>1522.5094927311354</v>
      </c>
      <c r="AN6" s="107">
        <v>1487.6257124302765</v>
      </c>
      <c r="AO6" s="107">
        <v>1474.1754408272682</v>
      </c>
      <c r="AP6" s="107">
        <v>1469.1777211239505</v>
      </c>
      <c r="AQ6" s="107">
        <v>1490.8921459100693</v>
      </c>
      <c r="AR6" s="108">
        <v>1460.9149487240188</v>
      </c>
      <c r="AS6" s="97"/>
    </row>
    <row r="7" spans="1:45" ht="17.25" customHeight="1">
      <c r="A7" s="22" t="s">
        <v>11</v>
      </c>
      <c r="B7" s="37">
        <f t="shared" si="0"/>
        <v>3096.172648106244</v>
      </c>
      <c r="C7" s="37">
        <f aca="true" t="shared" si="2" ref="C7:N12">R5</f>
        <v>3854.3875301122803</v>
      </c>
      <c r="D7" s="37">
        <f t="shared" si="2"/>
        <v>3268.7913834887254</v>
      </c>
      <c r="E7" s="37">
        <f t="shared" si="2"/>
        <v>3086.352375463415</v>
      </c>
      <c r="F7" s="37">
        <f t="shared" si="2"/>
        <v>2863.444840490253</v>
      </c>
      <c r="G7" s="37">
        <f t="shared" si="2"/>
        <v>3051.7441427122635</v>
      </c>
      <c r="H7" s="37">
        <f t="shared" si="2"/>
        <v>3057.497808627065</v>
      </c>
      <c r="I7" s="37">
        <f t="shared" si="2"/>
        <v>2734.6243400289814</v>
      </c>
      <c r="J7" s="37">
        <f t="shared" si="2"/>
        <v>2572.4252674892587</v>
      </c>
      <c r="K7" s="37">
        <f t="shared" si="2"/>
        <v>2055.818929156442</v>
      </c>
      <c r="L7" s="37">
        <f t="shared" si="2"/>
        <v>2049.1668969712837</v>
      </c>
      <c r="M7" s="37">
        <f t="shared" si="2"/>
        <v>1807.5613071905702</v>
      </c>
      <c r="N7" s="37">
        <f t="shared" si="2"/>
        <v>1660.2372579742437</v>
      </c>
      <c r="O7" s="470"/>
      <c r="P7" s="105" t="s">
        <v>13</v>
      </c>
      <c r="Q7" s="106">
        <v>244.39107216875107</v>
      </c>
      <c r="R7" s="107">
        <v>345.15204967761474</v>
      </c>
      <c r="S7" s="107">
        <v>336.62888831497014</v>
      </c>
      <c r="T7" s="107">
        <v>341.7749268386762</v>
      </c>
      <c r="U7" s="107">
        <v>356.78196927519895</v>
      </c>
      <c r="V7" s="107">
        <v>374.6773317521009</v>
      </c>
      <c r="W7" s="107">
        <v>333.92006402461533</v>
      </c>
      <c r="X7" s="107">
        <v>381.95413919589197</v>
      </c>
      <c r="Y7" s="107">
        <v>353.3872459813043</v>
      </c>
      <c r="Z7" s="107">
        <v>290.10065811514306</v>
      </c>
      <c r="AA7" s="107">
        <v>255.27552801022256</v>
      </c>
      <c r="AB7" s="107">
        <v>182.27775027356387</v>
      </c>
      <c r="AC7" s="108">
        <v>135.35844109799584</v>
      </c>
      <c r="AD7" s="97"/>
      <c r="AE7" s="314" t="s">
        <v>34</v>
      </c>
      <c r="AF7" s="106">
        <v>876.8818956721885</v>
      </c>
      <c r="AG7" s="107">
        <v>974.2724845924653</v>
      </c>
      <c r="AH7" s="107">
        <v>1020.2437844688909</v>
      </c>
      <c r="AI7" s="107">
        <v>761.896314204058</v>
      </c>
      <c r="AJ7" s="107">
        <v>896.409374767531</v>
      </c>
      <c r="AK7" s="107">
        <v>950.3478888117959</v>
      </c>
      <c r="AL7" s="107">
        <v>1370.500857003346</v>
      </c>
      <c r="AM7" s="107">
        <v>1205.347739125308</v>
      </c>
      <c r="AN7" s="107">
        <v>1271.8813760646403</v>
      </c>
      <c r="AO7" s="107">
        <v>802.6481392484109</v>
      </c>
      <c r="AP7" s="107">
        <v>731.218547899061</v>
      </c>
      <c r="AQ7" s="107">
        <v>665.038792491972</v>
      </c>
      <c r="AR7" s="108">
        <v>660.5849637265594</v>
      </c>
      <c r="AS7" s="97"/>
    </row>
    <row r="8" spans="1:45" ht="17.25" customHeight="1">
      <c r="A8" s="22" t="s">
        <v>12</v>
      </c>
      <c r="B8" s="37">
        <f t="shared" si="0"/>
        <v>1411.0436944218588</v>
      </c>
      <c r="C8" s="37">
        <f t="shared" si="2"/>
        <v>2214.1148693309547</v>
      </c>
      <c r="D8" s="37">
        <f t="shared" si="2"/>
        <v>2239.6544327132633</v>
      </c>
      <c r="E8" s="37">
        <f t="shared" si="2"/>
        <v>2041.9039903760824</v>
      </c>
      <c r="F8" s="37">
        <f t="shared" si="2"/>
        <v>1822.953808259717</v>
      </c>
      <c r="G8" s="37">
        <f t="shared" si="2"/>
        <v>1958.3124572693387</v>
      </c>
      <c r="H8" s="37">
        <f t="shared" si="2"/>
        <v>2047.196384060843</v>
      </c>
      <c r="I8" s="37">
        <f t="shared" si="2"/>
        <v>2221.648190786469</v>
      </c>
      <c r="J8" s="37">
        <f t="shared" si="2"/>
        <v>2090.112037272113</v>
      </c>
      <c r="K8" s="37">
        <f t="shared" si="2"/>
        <v>2217.0701827283046</v>
      </c>
      <c r="L8" s="37">
        <f t="shared" si="2"/>
        <v>1987.2756218543454</v>
      </c>
      <c r="M8" s="37">
        <f t="shared" si="2"/>
        <v>1603.691265719361</v>
      </c>
      <c r="N8" s="37">
        <f t="shared" si="2"/>
        <v>1507.1417582919557</v>
      </c>
      <c r="O8" s="470"/>
      <c r="P8" s="105" t="s">
        <v>34</v>
      </c>
      <c r="Q8" s="106">
        <v>81.27228552741623</v>
      </c>
      <c r="R8" s="107">
        <v>111.79626266851201</v>
      </c>
      <c r="S8" s="107">
        <v>128.7882114555882</v>
      </c>
      <c r="T8" s="107">
        <v>116.97343802339859</v>
      </c>
      <c r="U8" s="107">
        <v>134.97497322263874</v>
      </c>
      <c r="V8" s="107">
        <v>288.46127600245654</v>
      </c>
      <c r="W8" s="107">
        <v>323.2753766036685</v>
      </c>
      <c r="X8" s="107">
        <v>205.0725835371084</v>
      </c>
      <c r="Y8" s="107">
        <v>189.71720292757314</v>
      </c>
      <c r="Z8" s="107">
        <v>155.70635939392457</v>
      </c>
      <c r="AA8" s="107">
        <v>164.71877737362578</v>
      </c>
      <c r="AB8" s="107">
        <v>136.17500879670763</v>
      </c>
      <c r="AC8" s="108">
        <v>57.491003103150206</v>
      </c>
      <c r="AD8" s="97"/>
      <c r="AE8" s="314" t="s">
        <v>14</v>
      </c>
      <c r="AF8" s="106">
        <v>2162.982087750097</v>
      </c>
      <c r="AG8" s="107">
        <v>2859.1917108375915</v>
      </c>
      <c r="AH8" s="107">
        <v>2967.2734415303357</v>
      </c>
      <c r="AI8" s="107">
        <v>2669.8508475442045</v>
      </c>
      <c r="AJ8" s="107">
        <v>2943.3731012371036</v>
      </c>
      <c r="AK8" s="107">
        <v>2784.042090499312</v>
      </c>
      <c r="AL8" s="107">
        <v>3102.0232017907383</v>
      </c>
      <c r="AM8" s="107">
        <v>2885.744489216284</v>
      </c>
      <c r="AN8" s="107">
        <v>2967.9791698192435</v>
      </c>
      <c r="AO8" s="107">
        <v>2260.926023052814</v>
      </c>
      <c r="AP8" s="107">
        <v>2245.135678789366</v>
      </c>
      <c r="AQ8" s="107">
        <v>1662.3494936294785</v>
      </c>
      <c r="AR8" s="108">
        <v>1725.3127938756136</v>
      </c>
      <c r="AS8" s="97"/>
    </row>
    <row r="9" spans="1:45" ht="17.25" customHeight="1">
      <c r="A9" s="22" t="s">
        <v>13</v>
      </c>
      <c r="B9" s="37">
        <f t="shared" si="0"/>
        <v>244.39107216875107</v>
      </c>
      <c r="C9" s="37">
        <f t="shared" si="2"/>
        <v>345.15204967761474</v>
      </c>
      <c r="D9" s="37">
        <f t="shared" si="2"/>
        <v>336.62888831497014</v>
      </c>
      <c r="E9" s="37">
        <f t="shared" si="2"/>
        <v>341.7749268386762</v>
      </c>
      <c r="F9" s="37">
        <f t="shared" si="2"/>
        <v>356.78196927519895</v>
      </c>
      <c r="G9" s="37">
        <f t="shared" si="2"/>
        <v>374.6773317521009</v>
      </c>
      <c r="H9" s="37">
        <f t="shared" si="2"/>
        <v>333.92006402461533</v>
      </c>
      <c r="I9" s="37">
        <f t="shared" si="2"/>
        <v>381.95413919589197</v>
      </c>
      <c r="J9" s="37">
        <f t="shared" si="2"/>
        <v>353.3872459813043</v>
      </c>
      <c r="K9" s="37">
        <f t="shared" si="2"/>
        <v>290.10065811514306</v>
      </c>
      <c r="L9" s="37">
        <f t="shared" si="2"/>
        <v>255.27552801022256</v>
      </c>
      <c r="M9" s="37">
        <f t="shared" si="2"/>
        <v>182.27775027356387</v>
      </c>
      <c r="N9" s="37">
        <f t="shared" si="2"/>
        <v>135.35844109799584</v>
      </c>
      <c r="O9" s="470"/>
      <c r="P9" s="105" t="s">
        <v>14</v>
      </c>
      <c r="Q9" s="106">
        <v>107.46460224806759</v>
      </c>
      <c r="R9" s="107">
        <v>114.74368266698771</v>
      </c>
      <c r="S9" s="107">
        <v>51.483862177256334</v>
      </c>
      <c r="T9" s="107">
        <v>38.858174355356326</v>
      </c>
      <c r="U9" s="107">
        <v>18.118595136401296</v>
      </c>
      <c r="V9" s="107">
        <v>37.83696645153998</v>
      </c>
      <c r="W9" s="107">
        <v>44.481691035554626</v>
      </c>
      <c r="X9" s="107">
        <v>17.98186716305481</v>
      </c>
      <c r="Y9" s="107">
        <v>19.027321269145606</v>
      </c>
      <c r="Z9" s="107">
        <v>0</v>
      </c>
      <c r="AA9" s="107">
        <v>0</v>
      </c>
      <c r="AB9" s="107">
        <v>0</v>
      </c>
      <c r="AC9" s="108">
        <v>181.4887350261375</v>
      </c>
      <c r="AD9" s="97"/>
      <c r="AE9" s="314" t="s">
        <v>35</v>
      </c>
      <c r="AF9" s="106">
        <v>4315.514360427551</v>
      </c>
      <c r="AG9" s="107">
        <v>6050.18630741211</v>
      </c>
      <c r="AH9" s="107">
        <v>6147.883396840417</v>
      </c>
      <c r="AI9" s="107">
        <v>7070.245794735933</v>
      </c>
      <c r="AJ9" s="107">
        <v>7230.409302565171</v>
      </c>
      <c r="AK9" s="107">
        <v>7281.269917823126</v>
      </c>
      <c r="AL9" s="107">
        <v>8118.5573851179</v>
      </c>
      <c r="AM9" s="107">
        <v>6962.661726849162</v>
      </c>
      <c r="AN9" s="107">
        <v>7267.339530004658</v>
      </c>
      <c r="AO9" s="107">
        <v>6640.833946606453</v>
      </c>
      <c r="AP9" s="107">
        <v>6131.635863043233</v>
      </c>
      <c r="AQ9" s="107">
        <v>6057.005099313833</v>
      </c>
      <c r="AR9" s="108">
        <v>6062.825369906425</v>
      </c>
      <c r="AS9" s="97"/>
    </row>
    <row r="10" spans="1:45" ht="17.25" customHeight="1">
      <c r="A10" s="22" t="s">
        <v>34</v>
      </c>
      <c r="B10" s="37">
        <f t="shared" si="0"/>
        <v>81.27228552741623</v>
      </c>
      <c r="C10" s="37">
        <f t="shared" si="2"/>
        <v>111.79626266851201</v>
      </c>
      <c r="D10" s="37">
        <f t="shared" si="2"/>
        <v>128.7882114555882</v>
      </c>
      <c r="E10" s="37">
        <f t="shared" si="2"/>
        <v>116.97343802339859</v>
      </c>
      <c r="F10" s="37">
        <f t="shared" si="2"/>
        <v>134.97497322263874</v>
      </c>
      <c r="G10" s="37">
        <f t="shared" si="2"/>
        <v>288.46127600245654</v>
      </c>
      <c r="H10" s="37">
        <f t="shared" si="2"/>
        <v>323.2753766036685</v>
      </c>
      <c r="I10" s="37">
        <f t="shared" si="2"/>
        <v>205.0725835371084</v>
      </c>
      <c r="J10" s="37">
        <f t="shared" si="2"/>
        <v>189.71720292757314</v>
      </c>
      <c r="K10" s="37">
        <f t="shared" si="2"/>
        <v>155.70635939392457</v>
      </c>
      <c r="L10" s="37">
        <f t="shared" si="2"/>
        <v>164.71877737362578</v>
      </c>
      <c r="M10" s="37">
        <f t="shared" si="2"/>
        <v>136.17500879670763</v>
      </c>
      <c r="N10" s="37">
        <f t="shared" si="2"/>
        <v>57.491003103150206</v>
      </c>
      <c r="O10" s="470"/>
      <c r="P10" s="312" t="s">
        <v>7</v>
      </c>
      <c r="Q10" s="106">
        <v>61.955794989034715</v>
      </c>
      <c r="R10" s="107">
        <v>42.46339745878814</v>
      </c>
      <c r="S10" s="107">
        <v>52.67434789683625</v>
      </c>
      <c r="T10" s="107">
        <v>85.57496487242075</v>
      </c>
      <c r="U10" s="107">
        <v>27.343581717166074</v>
      </c>
      <c r="V10" s="107">
        <v>42.618519174346474</v>
      </c>
      <c r="W10" s="107">
        <v>68.98459705979154</v>
      </c>
      <c r="X10" s="107">
        <v>62.617463813532595</v>
      </c>
      <c r="Y10" s="107">
        <v>176.11378274538595</v>
      </c>
      <c r="Z10" s="107">
        <v>27.714638056660625</v>
      </c>
      <c r="AA10" s="107">
        <v>47.59105213549894</v>
      </c>
      <c r="AB10" s="107">
        <v>14.802234478025994</v>
      </c>
      <c r="AC10" s="108">
        <v>13.494223005608543</v>
      </c>
      <c r="AD10" s="97"/>
      <c r="AE10" s="315" t="s">
        <v>7</v>
      </c>
      <c r="AF10" s="106">
        <v>3193.278405416164</v>
      </c>
      <c r="AG10" s="107">
        <v>1353.163893357031</v>
      </c>
      <c r="AH10" s="107">
        <v>1176.5362245945787</v>
      </c>
      <c r="AI10" s="107">
        <v>1184.998968028698</v>
      </c>
      <c r="AJ10" s="107">
        <v>1455.6439067072006</v>
      </c>
      <c r="AK10" s="107">
        <v>1071.852996520894</v>
      </c>
      <c r="AL10" s="107">
        <v>1258.3217997620914</v>
      </c>
      <c r="AM10" s="107">
        <v>828.1097374498812</v>
      </c>
      <c r="AN10" s="107">
        <v>638.3422401158483</v>
      </c>
      <c r="AO10" s="107">
        <v>484.33686028265527</v>
      </c>
      <c r="AP10" s="107">
        <v>474.0477848977445</v>
      </c>
      <c r="AQ10" s="107">
        <v>354.8701127832358</v>
      </c>
      <c r="AR10" s="108">
        <v>442.161103321995</v>
      </c>
      <c r="AS10" s="97"/>
    </row>
    <row r="11" spans="1:45" ht="17.25" customHeight="1" thickBot="1">
      <c r="A11" s="22" t="s">
        <v>14</v>
      </c>
      <c r="B11" s="37">
        <f t="shared" si="0"/>
        <v>107.46460224806759</v>
      </c>
      <c r="C11" s="37">
        <f t="shared" si="2"/>
        <v>114.74368266698771</v>
      </c>
      <c r="D11" s="37">
        <f t="shared" si="2"/>
        <v>51.483862177256334</v>
      </c>
      <c r="E11" s="37">
        <f t="shared" si="2"/>
        <v>38.858174355356326</v>
      </c>
      <c r="F11" s="37">
        <f t="shared" si="2"/>
        <v>18.118595136401296</v>
      </c>
      <c r="G11" s="37">
        <f t="shared" si="2"/>
        <v>37.83696645153998</v>
      </c>
      <c r="H11" s="37">
        <f t="shared" si="2"/>
        <v>44.481691035554626</v>
      </c>
      <c r="I11" s="37">
        <f t="shared" si="2"/>
        <v>17.98186716305481</v>
      </c>
      <c r="J11" s="37">
        <f t="shared" si="2"/>
        <v>19.027321269145606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181.4887350261375</v>
      </c>
      <c r="O11" s="471"/>
      <c r="P11" s="109" t="s">
        <v>61</v>
      </c>
      <c r="Q11" s="110">
        <v>7930.491100807068</v>
      </c>
      <c r="R11" s="111">
        <v>10743.393782669476</v>
      </c>
      <c r="S11" s="111">
        <v>10623.938352696861</v>
      </c>
      <c r="T11" s="111">
        <v>9659.340286472698</v>
      </c>
      <c r="U11" s="111">
        <v>8840.263880290768</v>
      </c>
      <c r="V11" s="111">
        <v>10546.124353969384</v>
      </c>
      <c r="W11" s="111">
        <v>10343.459587202933</v>
      </c>
      <c r="X11" s="111">
        <v>9033.816242719513</v>
      </c>
      <c r="Y11" s="111">
        <v>8257.34327120753</v>
      </c>
      <c r="Z11" s="111">
        <v>6648.465648365744</v>
      </c>
      <c r="AA11" s="111">
        <v>6212.446682642184</v>
      </c>
      <c r="AB11" s="111">
        <v>5256.495490237479</v>
      </c>
      <c r="AC11" s="112">
        <v>4944.216375592861</v>
      </c>
      <c r="AD11" s="97"/>
      <c r="AE11" s="316" t="s">
        <v>61</v>
      </c>
      <c r="AF11" s="110">
        <v>47554.75180757161</v>
      </c>
      <c r="AG11" s="111">
        <v>62570.2566253785</v>
      </c>
      <c r="AH11" s="111">
        <v>61327.19971059686</v>
      </c>
      <c r="AI11" s="111">
        <v>61852.78584915047</v>
      </c>
      <c r="AJ11" s="111">
        <v>65354.36368761766</v>
      </c>
      <c r="AK11" s="111">
        <v>70088.62299466523</v>
      </c>
      <c r="AL11" s="111">
        <v>73101.44516701996</v>
      </c>
      <c r="AM11" s="111">
        <v>69869.52649966361</v>
      </c>
      <c r="AN11" s="111">
        <v>69367.67581560627</v>
      </c>
      <c r="AO11" s="111">
        <v>58171.149321831406</v>
      </c>
      <c r="AP11" s="111">
        <v>58483.2365096999</v>
      </c>
      <c r="AQ11" s="111">
        <v>60345.86374582142</v>
      </c>
      <c r="AR11" s="112">
        <v>55759.57032449473</v>
      </c>
      <c r="AS11" s="97"/>
    </row>
    <row r="12" spans="1:30" ht="17.25" customHeight="1" thickTop="1">
      <c r="A12" s="22" t="s">
        <v>7</v>
      </c>
      <c r="B12" s="37">
        <f t="shared" si="0"/>
        <v>61.955794989034715</v>
      </c>
      <c r="C12" s="37">
        <f t="shared" si="2"/>
        <v>42.46339745878814</v>
      </c>
      <c r="D12" s="37">
        <f t="shared" si="2"/>
        <v>52.67434789683625</v>
      </c>
      <c r="E12" s="37">
        <f t="shared" si="2"/>
        <v>85.57496487242075</v>
      </c>
      <c r="F12" s="37">
        <f t="shared" si="2"/>
        <v>27.343581717166074</v>
      </c>
      <c r="G12" s="37">
        <f t="shared" si="2"/>
        <v>42.618519174346474</v>
      </c>
      <c r="H12" s="37">
        <f t="shared" si="2"/>
        <v>68.98459705979154</v>
      </c>
      <c r="I12" s="37">
        <f t="shared" si="2"/>
        <v>62.617463813532595</v>
      </c>
      <c r="J12" s="37">
        <f t="shared" si="2"/>
        <v>176.11378274538595</v>
      </c>
      <c r="K12" s="37">
        <f t="shared" si="2"/>
        <v>27.714638056660625</v>
      </c>
      <c r="L12" s="37">
        <f t="shared" si="2"/>
        <v>47.59105213549894</v>
      </c>
      <c r="M12" s="37">
        <f t="shared" si="2"/>
        <v>14.802234478025994</v>
      </c>
      <c r="N12" s="37">
        <f t="shared" si="2"/>
        <v>13.494223005608543</v>
      </c>
      <c r="AD12" s="97"/>
    </row>
    <row r="13" spans="1:14" ht="17.25" customHeight="1">
      <c r="A13" s="26" t="s">
        <v>61</v>
      </c>
      <c r="B13" s="38">
        <f>SUM(B6:B12)</f>
        <v>7930.491100807099</v>
      </c>
      <c r="C13" s="38">
        <f aca="true" t="shared" si="3" ref="C13:N13">SUM(C6:C12)</f>
        <v>10743.393782669486</v>
      </c>
      <c r="D13" s="38">
        <f t="shared" si="3"/>
        <v>10623.938352696627</v>
      </c>
      <c r="E13" s="38">
        <f t="shared" si="3"/>
        <v>9659.340286472585</v>
      </c>
      <c r="F13" s="38">
        <f t="shared" si="3"/>
        <v>8840.26388029071</v>
      </c>
      <c r="G13" s="38">
        <f t="shared" si="3"/>
        <v>10546.124353969388</v>
      </c>
      <c r="H13" s="38">
        <f t="shared" si="3"/>
        <v>10343.45958720298</v>
      </c>
      <c r="I13" s="38">
        <f t="shared" si="3"/>
        <v>9033.816242719442</v>
      </c>
      <c r="J13" s="38">
        <f t="shared" si="3"/>
        <v>8257.343271207495</v>
      </c>
      <c r="K13" s="38">
        <f t="shared" si="3"/>
        <v>6648.465648365675</v>
      </c>
      <c r="L13" s="38">
        <f t="shared" si="3"/>
        <v>6212.44668264218</v>
      </c>
      <c r="M13" s="38">
        <f t="shared" si="3"/>
        <v>5256.495490237473</v>
      </c>
      <c r="N13" s="33">
        <f t="shared" si="3"/>
        <v>4944.216375592865</v>
      </c>
    </row>
    <row r="14" spans="1:14" ht="17.25" customHeight="1">
      <c r="A14" s="21" t="s">
        <v>91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59"/>
    </row>
    <row r="15" spans="1:14" ht="17.25" customHeight="1" thickBot="1">
      <c r="A15" s="22" t="s">
        <v>10</v>
      </c>
      <c r="B15" s="33">
        <f aca="true" t="shared" si="4" ref="B15:B23">AF3+Q18</f>
        <v>8155.761840381465</v>
      </c>
      <c r="C15" s="33">
        <f aca="true" t="shared" si="5" ref="C15:C23">AG3+R18</f>
        <v>12641.2702042883</v>
      </c>
      <c r="D15" s="33">
        <f aca="true" t="shared" si="6" ref="D15:D23">AH3+S18</f>
        <v>13396.508592427359</v>
      </c>
      <c r="E15" s="33">
        <f aca="true" t="shared" si="7" ref="E15:E23">AI3+T18</f>
        <v>13961.259812557377</v>
      </c>
      <c r="F15" s="33">
        <f aca="true" t="shared" si="8" ref="F15:F23">AJ3+U18</f>
        <v>16305.906955193594</v>
      </c>
      <c r="G15" s="33">
        <f aca="true" t="shared" si="9" ref="G15:G23">AK3+V18</f>
        <v>19367.070000579835</v>
      </c>
      <c r="H15" s="33">
        <f aca="true" t="shared" si="10" ref="H15:H23">AL3+W18</f>
        <v>19909.353508487533</v>
      </c>
      <c r="I15" s="33">
        <f aca="true" t="shared" si="11" ref="I15:I23">AM3+X18</f>
        <v>17920.986764572328</v>
      </c>
      <c r="J15" s="33">
        <f aca="true" t="shared" si="12" ref="J15:J23">AN3+Y18</f>
        <v>17502.100551887437</v>
      </c>
      <c r="K15" s="33">
        <f aca="true" t="shared" si="13" ref="K15:K23">AO3+Z18</f>
        <v>12785.66576633012</v>
      </c>
      <c r="L15" s="33">
        <f aca="true" t="shared" si="14" ref="L15:L23">AP3+AA18</f>
        <v>14507.756802704676</v>
      </c>
      <c r="M15" s="33">
        <f aca="true" t="shared" si="15" ref="M15:M23">AQ3+AB18</f>
        <v>17501.15091193976</v>
      </c>
      <c r="N15" s="33">
        <f aca="true" t="shared" si="16" ref="N15:N23">AR3+AC18</f>
        <v>14571.722300994037</v>
      </c>
    </row>
    <row r="16" spans="1:30" ht="17.25" customHeight="1" thickTop="1">
      <c r="A16" s="22" t="s">
        <v>11</v>
      </c>
      <c r="B16" s="33">
        <f t="shared" si="4"/>
        <v>23644.63998358801</v>
      </c>
      <c r="C16" s="33">
        <f t="shared" si="5"/>
        <v>29708.635494823953</v>
      </c>
      <c r="D16" s="33">
        <f t="shared" si="6"/>
        <v>28706.596850823233</v>
      </c>
      <c r="E16" s="33">
        <f t="shared" si="7"/>
        <v>27622.78837950984</v>
      </c>
      <c r="F16" s="33">
        <f t="shared" si="8"/>
        <v>27904.312266865476</v>
      </c>
      <c r="G16" s="33">
        <f t="shared" si="9"/>
        <v>28895.88663831772</v>
      </c>
      <c r="H16" s="33">
        <f t="shared" si="10"/>
        <v>30243.041519159342</v>
      </c>
      <c r="I16" s="33">
        <f t="shared" si="11"/>
        <v>29749.741145504977</v>
      </c>
      <c r="J16" s="33">
        <f t="shared" si="12"/>
        <v>28689.57432243236</v>
      </c>
      <c r="K16" s="33">
        <f t="shared" si="13"/>
        <v>25318.694021568106</v>
      </c>
      <c r="L16" s="33">
        <f t="shared" si="14"/>
        <v>24292.1265229245</v>
      </c>
      <c r="M16" s="33">
        <f t="shared" si="15"/>
        <v>23649.57538799977</v>
      </c>
      <c r="N16" s="33">
        <f t="shared" si="16"/>
        <v>22404.386019530823</v>
      </c>
      <c r="P16" s="461"/>
      <c r="Q16" s="335" t="s">
        <v>146</v>
      </c>
      <c r="R16" s="336" t="s">
        <v>147</v>
      </c>
      <c r="S16" s="336" t="s">
        <v>148</v>
      </c>
      <c r="T16" s="336" t="s">
        <v>149</v>
      </c>
      <c r="U16" s="336" t="s">
        <v>150</v>
      </c>
      <c r="V16" s="336" t="s">
        <v>151</v>
      </c>
      <c r="W16" s="336" t="s">
        <v>152</v>
      </c>
      <c r="X16" s="336" t="s">
        <v>153</v>
      </c>
      <c r="Y16" s="336" t="s">
        <v>154</v>
      </c>
      <c r="Z16" s="336" t="s">
        <v>155</v>
      </c>
      <c r="AA16" s="336" t="s">
        <v>156</v>
      </c>
      <c r="AB16" s="336" t="s">
        <v>157</v>
      </c>
      <c r="AC16" s="337" t="s">
        <v>158</v>
      </c>
      <c r="AD16"/>
    </row>
    <row r="17" spans="1:30" ht="17.25" customHeight="1" thickBot="1">
      <c r="A17" s="22" t="s">
        <v>12</v>
      </c>
      <c r="B17" s="33">
        <f t="shared" si="4"/>
        <v>6194.447762060036</v>
      </c>
      <c r="C17" s="33">
        <f t="shared" si="5"/>
        <v>9099.105071777301</v>
      </c>
      <c r="D17" s="33">
        <f t="shared" si="6"/>
        <v>8213.133965951936</v>
      </c>
      <c r="E17" s="33">
        <f t="shared" si="7"/>
        <v>8931.927975560895</v>
      </c>
      <c r="F17" s="33">
        <f t="shared" si="8"/>
        <v>9081.953821083383</v>
      </c>
      <c r="G17" s="33">
        <f t="shared" si="9"/>
        <v>9952.738576303716</v>
      </c>
      <c r="H17" s="33">
        <f t="shared" si="10"/>
        <v>9622.18011594559</v>
      </c>
      <c r="I17" s="33">
        <f t="shared" si="11"/>
        <v>10944.2271971849</v>
      </c>
      <c r="J17" s="33">
        <f t="shared" si="12"/>
        <v>11626.330820014635</v>
      </c>
      <c r="K17" s="33">
        <f t="shared" si="13"/>
        <v>10358.91846708363</v>
      </c>
      <c r="L17" s="33">
        <f t="shared" si="14"/>
        <v>10484.896164122445</v>
      </c>
      <c r="M17" s="33">
        <f t="shared" si="15"/>
        <v>10556.001495884122</v>
      </c>
      <c r="N17" s="33">
        <f t="shared" si="16"/>
        <v>10036.84233259441</v>
      </c>
      <c r="P17" s="462"/>
      <c r="Q17" s="251" t="s">
        <v>94</v>
      </c>
      <c r="R17" s="252" t="s">
        <v>94</v>
      </c>
      <c r="S17" s="252" t="s">
        <v>94</v>
      </c>
      <c r="T17" s="252" t="s">
        <v>94</v>
      </c>
      <c r="U17" s="252" t="s">
        <v>94</v>
      </c>
      <c r="V17" s="252" t="s">
        <v>94</v>
      </c>
      <c r="W17" s="252" t="s">
        <v>94</v>
      </c>
      <c r="X17" s="252" t="s">
        <v>94</v>
      </c>
      <c r="Y17" s="252" t="s">
        <v>94</v>
      </c>
      <c r="Z17" s="252" t="s">
        <v>94</v>
      </c>
      <c r="AA17" s="252" t="s">
        <v>94</v>
      </c>
      <c r="AB17" s="252" t="s">
        <v>94</v>
      </c>
      <c r="AC17" s="253" t="s">
        <v>94</v>
      </c>
      <c r="AD17"/>
    </row>
    <row r="18" spans="1:30" ht="17.25" customHeight="1" thickTop="1">
      <c r="A18" s="22" t="s">
        <v>13</v>
      </c>
      <c r="B18" s="33">
        <f t="shared" si="4"/>
        <v>845.5805902731788</v>
      </c>
      <c r="C18" s="33">
        <f t="shared" si="5"/>
        <v>1220.087922398131</v>
      </c>
      <c r="D18" s="33">
        <f t="shared" si="6"/>
        <v>1101.7117744463078</v>
      </c>
      <c r="E18" s="33">
        <f t="shared" si="7"/>
        <v>1401.2459121345905</v>
      </c>
      <c r="F18" s="33">
        <f t="shared" si="8"/>
        <v>1398.7713570741273</v>
      </c>
      <c r="G18" s="33">
        <f t="shared" si="9"/>
        <v>1642.5979605731916</v>
      </c>
      <c r="H18" s="33">
        <f t="shared" si="10"/>
        <v>1536.723853943076</v>
      </c>
      <c r="I18" s="33">
        <f t="shared" si="11"/>
        <v>1528.8294963470103</v>
      </c>
      <c r="J18" s="33">
        <f t="shared" si="12"/>
        <v>1487.651516870386</v>
      </c>
      <c r="K18" s="33">
        <f t="shared" si="13"/>
        <v>1474.1754408272682</v>
      </c>
      <c r="L18" s="33">
        <f t="shared" si="14"/>
        <v>1470.8202352614537</v>
      </c>
      <c r="M18" s="33">
        <f t="shared" si="15"/>
        <v>1490.8921459100693</v>
      </c>
      <c r="N18" s="33">
        <f t="shared" si="16"/>
        <v>1460.9149487240188</v>
      </c>
      <c r="P18" s="338" t="s">
        <v>10</v>
      </c>
      <c r="Q18" s="255">
        <v>202.9832853569228</v>
      </c>
      <c r="R18" s="256">
        <v>107.22381859543438</v>
      </c>
      <c r="S18" s="256">
        <v>89.96800373625388</v>
      </c>
      <c r="T18" s="256">
        <v>112.12433507552043</v>
      </c>
      <c r="U18" s="256">
        <v>105.6177105489783</v>
      </c>
      <c r="V18" s="256">
        <v>165.35223025347042</v>
      </c>
      <c r="W18" s="256">
        <v>183.12821507680658</v>
      </c>
      <c r="X18" s="256">
        <v>164.18825183052027</v>
      </c>
      <c r="Y18" s="256">
        <v>117.63612921374586</v>
      </c>
      <c r="Z18" s="256">
        <v>107.45571105068136</v>
      </c>
      <c r="AA18" s="256">
        <v>177.46390092449016</v>
      </c>
      <c r="AB18" s="256">
        <v>0</v>
      </c>
      <c r="AC18" s="257">
        <v>0</v>
      </c>
      <c r="AD18"/>
    </row>
    <row r="19" spans="1:30" ht="17.25" customHeight="1">
      <c r="A19" s="22" t="s">
        <v>34</v>
      </c>
      <c r="B19" s="33">
        <f t="shared" si="4"/>
        <v>1053.2066283749107</v>
      </c>
      <c r="C19" s="33">
        <f t="shared" si="5"/>
        <v>1088.8337338107158</v>
      </c>
      <c r="D19" s="33">
        <f t="shared" si="6"/>
        <v>1192.0920506244988</v>
      </c>
      <c r="E19" s="33">
        <f t="shared" si="7"/>
        <v>972.5110457198416</v>
      </c>
      <c r="F19" s="33">
        <f t="shared" si="8"/>
        <v>1166.399888875041</v>
      </c>
      <c r="G19" s="33">
        <f t="shared" si="9"/>
        <v>1283.2795596719527</v>
      </c>
      <c r="H19" s="33">
        <f t="shared" si="10"/>
        <v>1626.2222173511498</v>
      </c>
      <c r="I19" s="33">
        <f t="shared" si="11"/>
        <v>1407.945812068773</v>
      </c>
      <c r="J19" s="33">
        <f t="shared" si="12"/>
        <v>1574.8529110560887</v>
      </c>
      <c r="K19" s="33">
        <f t="shared" si="13"/>
        <v>1043.3867976632937</v>
      </c>
      <c r="L19" s="33">
        <f t="shared" si="14"/>
        <v>981.6184926117122</v>
      </c>
      <c r="M19" s="33">
        <f t="shared" si="15"/>
        <v>863.0366390423499</v>
      </c>
      <c r="N19" s="33">
        <f t="shared" si="16"/>
        <v>969.5762183425333</v>
      </c>
      <c r="P19" s="339" t="s">
        <v>11</v>
      </c>
      <c r="Q19" s="259">
        <v>868.2103348548687</v>
      </c>
      <c r="R19" s="260">
        <v>549.8406960349477</v>
      </c>
      <c r="S19" s="260">
        <v>545.9142873234895</v>
      </c>
      <c r="T19" s="260">
        <v>556.5086337714534</v>
      </c>
      <c r="U19" s="260">
        <v>671.4045042395404</v>
      </c>
      <c r="V19" s="260">
        <v>674.6821857216527</v>
      </c>
      <c r="W19" s="260">
        <v>721.4907839729418</v>
      </c>
      <c r="X19" s="260">
        <v>693.1497371987966</v>
      </c>
      <c r="Y19" s="260">
        <v>727.0544696911843</v>
      </c>
      <c r="Z19" s="260">
        <v>680.4760383121918</v>
      </c>
      <c r="AA19" s="260">
        <v>627.0198083670762</v>
      </c>
      <c r="AB19" s="260">
        <v>430.20309395688173</v>
      </c>
      <c r="AC19" s="261">
        <v>396.11101453335806</v>
      </c>
      <c r="AD19"/>
    </row>
    <row r="20" spans="1:30" ht="17.25" customHeight="1">
      <c r="A20" s="22" t="s">
        <v>14</v>
      </c>
      <c r="B20" s="33">
        <f t="shared" si="4"/>
        <v>11911.256454411843</v>
      </c>
      <c r="C20" s="33">
        <f t="shared" si="5"/>
        <v>10632.269924857184</v>
      </c>
      <c r="D20" s="33">
        <f t="shared" si="6"/>
        <v>10759.115482437617</v>
      </c>
      <c r="E20" s="33">
        <f t="shared" si="7"/>
        <v>12722.165480914766</v>
      </c>
      <c r="F20" s="33">
        <f t="shared" si="8"/>
        <v>13134.639524781629</v>
      </c>
      <c r="G20" s="33">
        <f t="shared" si="9"/>
        <v>13694.808039269577</v>
      </c>
      <c r="H20" s="33">
        <f t="shared" si="10"/>
        <v>14198.138564439118</v>
      </c>
      <c r="I20" s="33">
        <f t="shared" si="11"/>
        <v>13790.579894227103</v>
      </c>
      <c r="J20" s="33">
        <f t="shared" si="12"/>
        <v>13935.735026058355</v>
      </c>
      <c r="K20" s="33">
        <f t="shared" si="13"/>
        <v>12347.18369270279</v>
      </c>
      <c r="L20" s="33">
        <f t="shared" si="14"/>
        <v>12054.248774517322</v>
      </c>
      <c r="M20" s="33">
        <f t="shared" si="15"/>
        <v>11833.306792382496</v>
      </c>
      <c r="N20" s="33">
        <f t="shared" si="16"/>
        <v>12472.829060575543</v>
      </c>
      <c r="P20" s="339" t="s">
        <v>12</v>
      </c>
      <c r="Q20" s="259">
        <v>737.0135646621127</v>
      </c>
      <c r="R20" s="260">
        <v>675.1651537882454</v>
      </c>
      <c r="S20" s="260">
        <v>761.0129552142535</v>
      </c>
      <c r="T20" s="260">
        <v>1067.2456273817324</v>
      </c>
      <c r="U20" s="260">
        <v>1073.6555532028046</v>
      </c>
      <c r="V20" s="260">
        <v>1011.3341649587226</v>
      </c>
      <c r="W20" s="260">
        <v>1125.2387758076472</v>
      </c>
      <c r="X20" s="260">
        <v>1292.4638039400438</v>
      </c>
      <c r="Y20" s="260">
        <v>1238.8073082634744</v>
      </c>
      <c r="Z20" s="260">
        <v>1167.1175938078263</v>
      </c>
      <c r="AA20" s="260">
        <v>1048.2748665129432</v>
      </c>
      <c r="AB20" s="260">
        <v>1160.816600181154</v>
      </c>
      <c r="AC20" s="261">
        <v>1209.0684936475454</v>
      </c>
      <c r="AD20"/>
    </row>
    <row r="21" spans="1:30" ht="25.5">
      <c r="A21" s="374" t="s">
        <v>185</v>
      </c>
      <c r="B21" s="33">
        <f t="shared" si="4"/>
        <v>4500.4848233794855</v>
      </c>
      <c r="C21" s="33">
        <f t="shared" si="5"/>
        <v>6149.146136701028</v>
      </c>
      <c r="D21" s="33">
        <f t="shared" si="6"/>
        <v>6210.77662405483</v>
      </c>
      <c r="E21" s="33">
        <f t="shared" si="7"/>
        <v>7143.105778996846</v>
      </c>
      <c r="F21" s="33">
        <f t="shared" si="8"/>
        <v>7364.501131674125</v>
      </c>
      <c r="G21" s="33">
        <f t="shared" si="9"/>
        <v>7362.82774409015</v>
      </c>
      <c r="H21" s="33">
        <f t="shared" si="10"/>
        <v>8222.286590684855</v>
      </c>
      <c r="I21" s="33">
        <f t="shared" si="11"/>
        <v>7067.393842781898</v>
      </c>
      <c r="J21" s="33">
        <f t="shared" si="12"/>
        <v>7345.4848255086545</v>
      </c>
      <c r="K21" s="33">
        <f t="shared" si="13"/>
        <v>6689.520897048437</v>
      </c>
      <c r="L21" s="33">
        <f t="shared" si="14"/>
        <v>6156.5644175516945</v>
      </c>
      <c r="M21" s="33">
        <f>AQ9+AB24</f>
        <v>6071.286870570855</v>
      </c>
      <c r="N21" s="33">
        <f t="shared" si="16"/>
        <v>6092.143916807208</v>
      </c>
      <c r="P21" s="339" t="s">
        <v>13</v>
      </c>
      <c r="Q21" s="259">
        <v>26.1279331227976</v>
      </c>
      <c r="R21" s="260">
        <v>3.4267956891144697</v>
      </c>
      <c r="S21" s="260">
        <v>5.793074215915632</v>
      </c>
      <c r="T21" s="260">
        <v>15.549558895202015</v>
      </c>
      <c r="U21" s="260">
        <v>11.738629880285757</v>
      </c>
      <c r="V21" s="260">
        <v>5.814493826875507</v>
      </c>
      <c r="W21" s="260">
        <v>29.39929933344196</v>
      </c>
      <c r="X21" s="260">
        <v>6.320003615874753</v>
      </c>
      <c r="Y21" s="340">
        <v>0.025804440109503352</v>
      </c>
      <c r="Z21" s="260">
        <v>0</v>
      </c>
      <c r="AA21" s="260">
        <v>1.6425141375031158</v>
      </c>
      <c r="AB21" s="260">
        <v>0</v>
      </c>
      <c r="AC21" s="261">
        <v>0</v>
      </c>
      <c r="AD21"/>
    </row>
    <row r="22" spans="1:30" ht="17.25" customHeight="1">
      <c r="A22" s="22" t="s">
        <v>7</v>
      </c>
      <c r="B22" s="33">
        <f t="shared" si="4"/>
        <v>4190.172262829363</v>
      </c>
      <c r="C22" s="33">
        <f t="shared" si="5"/>
        <v>1634.1655739984217</v>
      </c>
      <c r="D22" s="33">
        <f t="shared" si="6"/>
        <v>1508.0841844563406</v>
      </c>
      <c r="E22" s="33">
        <f t="shared" si="7"/>
        <v>1449.5983609282653</v>
      </c>
      <c r="F22" s="33">
        <f t="shared" si="8"/>
        <v>1762.5198379250505</v>
      </c>
      <c r="G22" s="33">
        <f t="shared" si="9"/>
        <v>1299.0565304902705</v>
      </c>
      <c r="H22" s="33">
        <f t="shared" si="10"/>
        <v>1515.9883027879582</v>
      </c>
      <c r="I22" s="33">
        <f t="shared" si="11"/>
        <v>1001.6179109230768</v>
      </c>
      <c r="J22" s="33">
        <f t="shared" si="12"/>
        <v>831.8039654672841</v>
      </c>
      <c r="K22" s="33">
        <f t="shared" si="13"/>
        <v>613.0063255591165</v>
      </c>
      <c r="L22" s="33">
        <f t="shared" si="14"/>
        <v>611.1252565082945</v>
      </c>
      <c r="M22" s="33">
        <f>AQ10+AB25</f>
        <v>416.35738544666833</v>
      </c>
      <c r="N22" s="33">
        <f t="shared" si="16"/>
        <v>540.4240319686171</v>
      </c>
      <c r="P22" s="339" t="s">
        <v>34</v>
      </c>
      <c r="Q22" s="259">
        <v>176.3247327027221</v>
      </c>
      <c r="R22" s="260">
        <v>114.5612492182506</v>
      </c>
      <c r="S22" s="260">
        <v>171.84826615560792</v>
      </c>
      <c r="T22" s="260">
        <v>210.61473151578366</v>
      </c>
      <c r="U22" s="260">
        <v>269.99051410750997</v>
      </c>
      <c r="V22" s="260">
        <v>332.9316708601569</v>
      </c>
      <c r="W22" s="260">
        <v>255.72136034780368</v>
      </c>
      <c r="X22" s="260">
        <v>202.59807294346504</v>
      </c>
      <c r="Y22" s="260">
        <v>302.97153499144844</v>
      </c>
      <c r="Z22" s="260">
        <v>240.73865841488288</v>
      </c>
      <c r="AA22" s="260">
        <v>250.39994471265118</v>
      </c>
      <c r="AB22" s="260">
        <v>197.99784655037791</v>
      </c>
      <c r="AC22" s="261">
        <v>308.99125461597384</v>
      </c>
      <c r="AD22"/>
    </row>
    <row r="23" spans="1:30" ht="17.25" customHeight="1">
      <c r="A23" s="26" t="s">
        <v>61</v>
      </c>
      <c r="B23" s="38">
        <f t="shared" si="4"/>
        <v>60495.55034529805</v>
      </c>
      <c r="C23" s="38">
        <f t="shared" si="5"/>
        <v>72173.5140626544</v>
      </c>
      <c r="D23" s="38">
        <f t="shared" si="6"/>
        <v>71088.01952522584</v>
      </c>
      <c r="E23" s="38">
        <f t="shared" si="7"/>
        <v>74204.6027463211</v>
      </c>
      <c r="F23" s="38">
        <f t="shared" si="8"/>
        <v>78119.00478346804</v>
      </c>
      <c r="G23" s="38">
        <f t="shared" si="9"/>
        <v>83498.26504929284</v>
      </c>
      <c r="H23" s="38">
        <f t="shared" si="10"/>
        <v>86873.93467279967</v>
      </c>
      <c r="I23" s="38">
        <f t="shared" si="11"/>
        <v>83411.32206360898</v>
      </c>
      <c r="J23" s="38">
        <f t="shared" si="12"/>
        <v>82993.53393930037</v>
      </c>
      <c r="K23" s="38">
        <f t="shared" si="13"/>
        <v>70630.55140878528</v>
      </c>
      <c r="L23" s="38">
        <f t="shared" si="14"/>
        <v>70559.15666620142</v>
      </c>
      <c r="M23" s="38">
        <f t="shared" si="15"/>
        <v>72381.60762918321</v>
      </c>
      <c r="N23" s="33">
        <f t="shared" si="16"/>
        <v>68548.83882953905</v>
      </c>
      <c r="P23" s="339" t="s">
        <v>14</v>
      </c>
      <c r="Q23" s="259">
        <v>9748.274366661746</v>
      </c>
      <c r="R23" s="260">
        <v>7773.078214019593</v>
      </c>
      <c r="S23" s="260">
        <v>7791.842040907281</v>
      </c>
      <c r="T23" s="260">
        <v>10052.31463337056</v>
      </c>
      <c r="U23" s="260">
        <v>10191.266423544525</v>
      </c>
      <c r="V23" s="260">
        <v>10910.765948770266</v>
      </c>
      <c r="W23" s="260">
        <v>11096.11536264838</v>
      </c>
      <c r="X23" s="260">
        <v>10904.83540501082</v>
      </c>
      <c r="Y23" s="260">
        <v>10967.755856239111</v>
      </c>
      <c r="Z23" s="260">
        <v>10086.257669649976</v>
      </c>
      <c r="AA23" s="260">
        <v>9809.113095727957</v>
      </c>
      <c r="AB23" s="260">
        <v>10170.957298753017</v>
      </c>
      <c r="AC23" s="261">
        <v>10747.51626669993</v>
      </c>
      <c r="AD23"/>
    </row>
    <row r="24" spans="1:30" ht="17.25" customHeight="1">
      <c r="A24" s="21" t="s">
        <v>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59"/>
      <c r="P24" s="339" t="s">
        <v>35</v>
      </c>
      <c r="Q24" s="259">
        <v>184.9704629519345</v>
      </c>
      <c r="R24" s="260">
        <v>98.95982928891777</v>
      </c>
      <c r="S24" s="260">
        <v>62.89322721441332</v>
      </c>
      <c r="T24" s="260">
        <v>72.85998426091348</v>
      </c>
      <c r="U24" s="260">
        <v>134.0918291089537</v>
      </c>
      <c r="V24" s="260">
        <v>81.55782626702425</v>
      </c>
      <c r="W24" s="260">
        <v>103.72920556695455</v>
      </c>
      <c r="X24" s="260">
        <v>104.73211593273535</v>
      </c>
      <c r="Y24" s="260">
        <v>78.1452955039965</v>
      </c>
      <c r="Z24" s="260">
        <v>48.68695044198459</v>
      </c>
      <c r="AA24" s="260">
        <v>24.928554508461477</v>
      </c>
      <c r="AB24" s="260">
        <v>14.281771257021793</v>
      </c>
      <c r="AC24" s="261">
        <v>29.318546900782774</v>
      </c>
      <c r="AD24"/>
    </row>
    <row r="25" spans="1:30" ht="17.25" customHeight="1">
      <c r="A25" s="22" t="s">
        <v>10</v>
      </c>
      <c r="B25" s="33">
        <f>B6+B15</f>
        <v>11083.952843727191</v>
      </c>
      <c r="C25" s="33">
        <f aca="true" t="shared" si="17" ref="C25:N25">C6+C15</f>
        <v>16702.006195042646</v>
      </c>
      <c r="D25" s="33">
        <f t="shared" si="17"/>
        <v>17942.425819077347</v>
      </c>
      <c r="E25" s="33">
        <f t="shared" si="17"/>
        <v>17909.162229100613</v>
      </c>
      <c r="F25" s="33">
        <f t="shared" si="17"/>
        <v>19922.553067382927</v>
      </c>
      <c r="G25" s="33">
        <f t="shared" si="17"/>
        <v>24159.543661187177</v>
      </c>
      <c r="H25" s="33">
        <f t="shared" si="17"/>
        <v>24377.457174278978</v>
      </c>
      <c r="I25" s="33">
        <f t="shared" si="17"/>
        <v>21330.904422766733</v>
      </c>
      <c r="J25" s="33">
        <f t="shared" si="17"/>
        <v>20358.660965410152</v>
      </c>
      <c r="K25" s="33">
        <f t="shared" si="17"/>
        <v>14687.720647245318</v>
      </c>
      <c r="L25" s="33">
        <f t="shared" si="17"/>
        <v>16216.17560900188</v>
      </c>
      <c r="M25" s="33">
        <f t="shared" si="17"/>
        <v>19013.138835719004</v>
      </c>
      <c r="N25" s="33">
        <f t="shared" si="17"/>
        <v>15960.72725808781</v>
      </c>
      <c r="P25" s="341" t="s">
        <v>174</v>
      </c>
      <c r="Q25" s="259">
        <v>996.8938574131988</v>
      </c>
      <c r="R25" s="260">
        <v>281.00168064139075</v>
      </c>
      <c r="S25" s="260">
        <v>331.5479598617619</v>
      </c>
      <c r="T25" s="260">
        <v>264.5993928995673</v>
      </c>
      <c r="U25" s="260">
        <v>306.87593121785005</v>
      </c>
      <c r="V25" s="260">
        <v>227.2035339693763</v>
      </c>
      <c r="W25" s="260">
        <v>257.6665030258668</v>
      </c>
      <c r="X25" s="260">
        <v>173.50817347319557</v>
      </c>
      <c r="Y25" s="260">
        <v>193.4617253514358</v>
      </c>
      <c r="Z25" s="260">
        <v>128.66946527646124</v>
      </c>
      <c r="AA25" s="260">
        <v>137.07747161054996</v>
      </c>
      <c r="AB25" s="260">
        <v>61.48727266343249</v>
      </c>
      <c r="AC25" s="261">
        <v>98.26292864662207</v>
      </c>
      <c r="AD25"/>
    </row>
    <row r="26" spans="1:30" ht="17.25" customHeight="1" thickBot="1">
      <c r="A26" s="22" t="s">
        <v>11</v>
      </c>
      <c r="B26" s="33">
        <f aca="true" t="shared" si="18" ref="B26:N30">B7+B16</f>
        <v>26740.812631694254</v>
      </c>
      <c r="C26" s="33">
        <f t="shared" si="18"/>
        <v>33563.023024936236</v>
      </c>
      <c r="D26" s="33">
        <f t="shared" si="18"/>
        <v>31975.38823431196</v>
      </c>
      <c r="E26" s="33">
        <f t="shared" si="18"/>
        <v>30709.140754973254</v>
      </c>
      <c r="F26" s="33">
        <f t="shared" si="18"/>
        <v>30767.75710735573</v>
      </c>
      <c r="G26" s="33">
        <f t="shared" si="18"/>
        <v>31947.630781029984</v>
      </c>
      <c r="H26" s="33">
        <f t="shared" si="18"/>
        <v>33300.539327786406</v>
      </c>
      <c r="I26" s="33">
        <f t="shared" si="18"/>
        <v>32484.36548553396</v>
      </c>
      <c r="J26" s="33">
        <f t="shared" si="18"/>
        <v>31261.99958992162</v>
      </c>
      <c r="K26" s="33">
        <f t="shared" si="18"/>
        <v>27374.512950724547</v>
      </c>
      <c r="L26" s="33">
        <f t="shared" si="18"/>
        <v>26341.293419895785</v>
      </c>
      <c r="M26" s="33">
        <f t="shared" si="18"/>
        <v>25457.13669519034</v>
      </c>
      <c r="N26" s="33">
        <f t="shared" si="18"/>
        <v>24064.623277505067</v>
      </c>
      <c r="P26" s="342" t="s">
        <v>61</v>
      </c>
      <c r="Q26" s="263">
        <v>12940.79853772644</v>
      </c>
      <c r="R26" s="264">
        <v>9603.257437275897</v>
      </c>
      <c r="S26" s="264">
        <v>9760.81981462898</v>
      </c>
      <c r="T26" s="264">
        <v>12351.816897170638</v>
      </c>
      <c r="U26" s="264">
        <v>12764.64109585039</v>
      </c>
      <c r="V26" s="264">
        <v>13409.642054627602</v>
      </c>
      <c r="W26" s="264">
        <v>13772.489505779715</v>
      </c>
      <c r="X26" s="264">
        <v>13541.79556394537</v>
      </c>
      <c r="Y26" s="264">
        <v>13625.858123694099</v>
      </c>
      <c r="Z26" s="264">
        <v>12459.402086953873</v>
      </c>
      <c r="AA26" s="264">
        <v>12075.920156501532</v>
      </c>
      <c r="AB26" s="264">
        <v>12035.743883361785</v>
      </c>
      <c r="AC26" s="265">
        <v>12789.268505044312</v>
      </c>
      <c r="AD26"/>
    </row>
    <row r="27" spans="1:14" ht="17.25" customHeight="1" thickBot="1" thickTop="1">
      <c r="A27" s="22" t="s">
        <v>12</v>
      </c>
      <c r="B27" s="33">
        <f t="shared" si="18"/>
        <v>7605.4914564818955</v>
      </c>
      <c r="C27" s="33">
        <f t="shared" si="18"/>
        <v>11313.219941108257</v>
      </c>
      <c r="D27" s="33">
        <f t="shared" si="18"/>
        <v>10452.7883986652</v>
      </c>
      <c r="E27" s="33">
        <f t="shared" si="18"/>
        <v>10973.831965936977</v>
      </c>
      <c r="F27" s="33">
        <f t="shared" si="18"/>
        <v>10904.9076293431</v>
      </c>
      <c r="G27" s="33">
        <f t="shared" si="18"/>
        <v>11911.051033573054</v>
      </c>
      <c r="H27" s="33">
        <f t="shared" si="18"/>
        <v>11669.376500006432</v>
      </c>
      <c r="I27" s="33">
        <f t="shared" si="18"/>
        <v>13165.87538797137</v>
      </c>
      <c r="J27" s="33">
        <f t="shared" si="18"/>
        <v>13716.442857286747</v>
      </c>
      <c r="K27" s="33">
        <f t="shared" si="18"/>
        <v>12575.988649811934</v>
      </c>
      <c r="L27" s="33">
        <f t="shared" si="18"/>
        <v>12472.17178597679</v>
      </c>
      <c r="M27" s="33">
        <f t="shared" si="18"/>
        <v>12159.692761603483</v>
      </c>
      <c r="N27" s="33">
        <f t="shared" si="18"/>
        <v>11543.984090886366</v>
      </c>
    </row>
    <row r="28" spans="1:30" ht="17.25" customHeight="1" thickTop="1">
      <c r="A28" s="22" t="s">
        <v>13</v>
      </c>
      <c r="B28" s="33">
        <f t="shared" si="18"/>
        <v>1089.9716624419298</v>
      </c>
      <c r="C28" s="33">
        <f t="shared" si="18"/>
        <v>1565.2399720757458</v>
      </c>
      <c r="D28" s="33">
        <f t="shared" si="18"/>
        <v>1438.340662761278</v>
      </c>
      <c r="E28" s="33">
        <f t="shared" si="18"/>
        <v>1743.0208389732668</v>
      </c>
      <c r="F28" s="33">
        <f t="shared" si="18"/>
        <v>1755.5533263493262</v>
      </c>
      <c r="G28" s="33">
        <f t="shared" si="18"/>
        <v>2017.2752923252924</v>
      </c>
      <c r="H28" s="33">
        <f t="shared" si="18"/>
        <v>1870.6439179676913</v>
      </c>
      <c r="I28" s="33">
        <f t="shared" si="18"/>
        <v>1910.7836355429022</v>
      </c>
      <c r="J28" s="33">
        <f t="shared" si="18"/>
        <v>1841.0387628516905</v>
      </c>
      <c r="K28" s="33">
        <f t="shared" si="18"/>
        <v>1764.2760989424112</v>
      </c>
      <c r="L28" s="33">
        <f t="shared" si="18"/>
        <v>1726.0957632716763</v>
      </c>
      <c r="M28" s="33">
        <f t="shared" si="18"/>
        <v>1673.1698961836332</v>
      </c>
      <c r="N28" s="33">
        <f t="shared" si="18"/>
        <v>1596.2733898220147</v>
      </c>
      <c r="P28" s="461"/>
      <c r="Q28" s="335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7"/>
      <c r="AD28"/>
    </row>
    <row r="29" spans="1:30" ht="21" customHeight="1" thickBot="1">
      <c r="A29" s="22" t="s">
        <v>34</v>
      </c>
      <c r="B29" s="33">
        <f t="shared" si="18"/>
        <v>1134.478913902327</v>
      </c>
      <c r="C29" s="33">
        <f t="shared" si="18"/>
        <v>1200.6299964792279</v>
      </c>
      <c r="D29" s="33">
        <f t="shared" si="18"/>
        <v>1320.880262080087</v>
      </c>
      <c r="E29" s="33">
        <f t="shared" si="18"/>
        <v>1089.4844837432402</v>
      </c>
      <c r="F29" s="33">
        <f t="shared" si="18"/>
        <v>1301.3748620976796</v>
      </c>
      <c r="G29" s="33">
        <f t="shared" si="18"/>
        <v>1571.7408356744093</v>
      </c>
      <c r="H29" s="33">
        <f t="shared" si="18"/>
        <v>1949.4975939548183</v>
      </c>
      <c r="I29" s="33">
        <f t="shared" si="18"/>
        <v>1613.0183956058813</v>
      </c>
      <c r="J29" s="33">
        <f t="shared" si="18"/>
        <v>1764.570113983662</v>
      </c>
      <c r="K29" s="33">
        <f t="shared" si="18"/>
        <v>1199.0931570572184</v>
      </c>
      <c r="L29" s="33">
        <f t="shared" si="18"/>
        <v>1146.337269985338</v>
      </c>
      <c r="M29" s="33">
        <f t="shared" si="18"/>
        <v>999.2116478390575</v>
      </c>
      <c r="N29" s="33">
        <f t="shared" si="18"/>
        <v>1027.0672214456836</v>
      </c>
      <c r="P29" s="462"/>
      <c r="Q29" s="251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3"/>
      <c r="AD29"/>
    </row>
    <row r="30" spans="1:30" ht="17.25" customHeight="1" thickTop="1">
      <c r="A30" s="22" t="s">
        <v>14</v>
      </c>
      <c r="B30" s="33">
        <f t="shared" si="18"/>
        <v>12018.721056659911</v>
      </c>
      <c r="C30" s="33">
        <f t="shared" si="18"/>
        <v>10747.013607524172</v>
      </c>
      <c r="D30" s="33">
        <f t="shared" si="18"/>
        <v>10810.599344614873</v>
      </c>
      <c r="E30" s="33">
        <f t="shared" si="18"/>
        <v>12761.023655270123</v>
      </c>
      <c r="F30" s="33">
        <f t="shared" si="18"/>
        <v>13152.75811991803</v>
      </c>
      <c r="G30" s="33">
        <f t="shared" si="18"/>
        <v>13732.645005721117</v>
      </c>
      <c r="H30" s="33">
        <f t="shared" si="18"/>
        <v>14242.620255474672</v>
      </c>
      <c r="I30" s="33">
        <f t="shared" si="18"/>
        <v>13808.561761390158</v>
      </c>
      <c r="J30" s="33">
        <f t="shared" si="18"/>
        <v>13954.762347327502</v>
      </c>
      <c r="K30" s="33">
        <f t="shared" si="18"/>
        <v>12347.18369270279</v>
      </c>
      <c r="L30" s="33">
        <f t="shared" si="18"/>
        <v>12054.248774517322</v>
      </c>
      <c r="M30" s="33">
        <f t="shared" si="18"/>
        <v>11833.306792382496</v>
      </c>
      <c r="N30" s="33">
        <f t="shared" si="18"/>
        <v>12654.31779560168</v>
      </c>
      <c r="P30" s="338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7"/>
      <c r="AD30"/>
    </row>
    <row r="31" spans="1:30" ht="25.5">
      <c r="A31" s="374" t="s">
        <v>185</v>
      </c>
      <c r="B31" s="33">
        <f>B21</f>
        <v>4500.4848233794855</v>
      </c>
      <c r="C31" s="33">
        <f aca="true" t="shared" si="19" ref="C31:N31">C21</f>
        <v>6149.146136701028</v>
      </c>
      <c r="D31" s="33">
        <f t="shared" si="19"/>
        <v>6210.77662405483</v>
      </c>
      <c r="E31" s="33">
        <f t="shared" si="19"/>
        <v>7143.105778996846</v>
      </c>
      <c r="F31" s="33">
        <f t="shared" si="19"/>
        <v>7364.501131674125</v>
      </c>
      <c r="G31" s="33">
        <f t="shared" si="19"/>
        <v>7362.82774409015</v>
      </c>
      <c r="H31" s="33">
        <f t="shared" si="19"/>
        <v>8222.286590684855</v>
      </c>
      <c r="I31" s="33">
        <f t="shared" si="19"/>
        <v>7067.393842781898</v>
      </c>
      <c r="J31" s="33">
        <f t="shared" si="19"/>
        <v>7345.4848255086545</v>
      </c>
      <c r="K31" s="33">
        <f t="shared" si="19"/>
        <v>6689.520897048437</v>
      </c>
      <c r="L31" s="33">
        <f t="shared" si="19"/>
        <v>6156.5644175516945</v>
      </c>
      <c r="M31" s="33">
        <f t="shared" si="19"/>
        <v>6071.286870570855</v>
      </c>
      <c r="N31" s="33">
        <f t="shared" si="19"/>
        <v>6092.143916807208</v>
      </c>
      <c r="P31" s="339"/>
      <c r="Q31" s="259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1"/>
      <c r="AD31"/>
    </row>
    <row r="32" spans="1:30" ht="17.25" customHeight="1">
      <c r="A32" s="22" t="s">
        <v>7</v>
      </c>
      <c r="B32" s="33">
        <f>B12+B22</f>
        <v>4252.128057818398</v>
      </c>
      <c r="C32" s="33">
        <f aca="true" t="shared" si="20" ref="C32:N32">C12+C22</f>
        <v>1676.62897145721</v>
      </c>
      <c r="D32" s="33">
        <f t="shared" si="20"/>
        <v>1560.7585323531769</v>
      </c>
      <c r="E32" s="33">
        <f t="shared" si="20"/>
        <v>1535.173325800686</v>
      </c>
      <c r="F32" s="33">
        <f t="shared" si="20"/>
        <v>1789.8634196422165</v>
      </c>
      <c r="G32" s="33">
        <f t="shared" si="20"/>
        <v>1341.6750496646168</v>
      </c>
      <c r="H32" s="33">
        <f t="shared" si="20"/>
        <v>1584.9728998477497</v>
      </c>
      <c r="I32" s="33">
        <f t="shared" si="20"/>
        <v>1064.2353747366094</v>
      </c>
      <c r="J32" s="33">
        <f t="shared" si="20"/>
        <v>1007.9177482126701</v>
      </c>
      <c r="K32" s="33">
        <f t="shared" si="20"/>
        <v>640.7209636157771</v>
      </c>
      <c r="L32" s="33">
        <f t="shared" si="20"/>
        <v>658.7163086437934</v>
      </c>
      <c r="M32" s="33">
        <f t="shared" si="20"/>
        <v>431.1596199246943</v>
      </c>
      <c r="N32" s="33">
        <f t="shared" si="20"/>
        <v>553.9182549742256</v>
      </c>
      <c r="P32" s="339"/>
      <c r="Q32" s="259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1"/>
      <c r="AD32"/>
    </row>
    <row r="33" spans="1:30" ht="17.25" customHeight="1">
      <c r="A33" s="26" t="s">
        <v>61</v>
      </c>
      <c r="B33" s="33">
        <f>B13+B23</f>
        <v>68426.04144610514</v>
      </c>
      <c r="C33" s="33">
        <f aca="true" t="shared" si="21" ref="C33:N33">C13+C23</f>
        <v>82916.90784532389</v>
      </c>
      <c r="D33" s="33">
        <f t="shared" si="21"/>
        <v>81711.95787792247</v>
      </c>
      <c r="E33" s="33">
        <f t="shared" si="21"/>
        <v>83863.94303279369</v>
      </c>
      <c r="F33" s="33">
        <f t="shared" si="21"/>
        <v>86959.26866375876</v>
      </c>
      <c r="G33" s="33">
        <f t="shared" si="21"/>
        <v>94044.38940326222</v>
      </c>
      <c r="H33" s="33">
        <f t="shared" si="21"/>
        <v>97217.39426000265</v>
      </c>
      <c r="I33" s="33">
        <f t="shared" si="21"/>
        <v>92445.13830632843</v>
      </c>
      <c r="J33" s="33">
        <f t="shared" si="21"/>
        <v>91250.87721050787</v>
      </c>
      <c r="K33" s="33">
        <f t="shared" si="21"/>
        <v>77279.01705715095</v>
      </c>
      <c r="L33" s="33">
        <f t="shared" si="21"/>
        <v>76771.60334884361</v>
      </c>
      <c r="M33" s="33">
        <f t="shared" si="21"/>
        <v>77638.10311942069</v>
      </c>
      <c r="N33" s="33">
        <f t="shared" si="21"/>
        <v>73493.05520513191</v>
      </c>
      <c r="P33" s="339"/>
      <c r="Q33" s="259"/>
      <c r="R33" s="260"/>
      <c r="S33" s="260"/>
      <c r="T33" s="260"/>
      <c r="U33" s="260"/>
      <c r="V33" s="260"/>
      <c r="W33" s="260"/>
      <c r="X33" s="260"/>
      <c r="Y33" s="340"/>
      <c r="Z33" s="260"/>
      <c r="AA33" s="260"/>
      <c r="AB33" s="260"/>
      <c r="AC33" s="261"/>
      <c r="AD33"/>
    </row>
    <row r="34" spans="1:30" ht="17.25" customHeight="1">
      <c r="A34" s="1" t="s">
        <v>127</v>
      </c>
      <c r="B34" s="39"/>
      <c r="C34" s="39"/>
      <c r="D34" s="39"/>
      <c r="E34" s="39"/>
      <c r="F34" s="39"/>
      <c r="G34" s="39"/>
      <c r="H34" s="39"/>
      <c r="I34" s="39"/>
      <c r="P34" s="339"/>
      <c r="Q34" s="259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1"/>
      <c r="AD34"/>
    </row>
    <row r="35" spans="1:30" ht="17.25" customHeight="1">
      <c r="A35" s="52" t="s">
        <v>90</v>
      </c>
      <c r="P35" s="339"/>
      <c r="Q35" s="259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1"/>
      <c r="AD35"/>
    </row>
    <row r="36" spans="1:30" ht="17.25" customHeight="1">
      <c r="A36" s="434" t="s">
        <v>130</v>
      </c>
      <c r="B36" s="434"/>
      <c r="C36" s="434"/>
      <c r="D36" s="434"/>
      <c r="E36" s="434"/>
      <c r="F36" s="434"/>
      <c r="G36" s="434"/>
      <c r="H36" s="434"/>
      <c r="I36" s="434"/>
      <c r="J36" s="434"/>
      <c r="P36" s="339"/>
      <c r="Q36" s="259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1"/>
      <c r="AD36"/>
    </row>
    <row r="37" spans="1:30" ht="26.25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P37" s="341"/>
      <c r="Q37" s="259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1"/>
      <c r="AD37"/>
    </row>
    <row r="38" spans="16:30" ht="17.25" customHeight="1" thickBot="1">
      <c r="P38" s="342"/>
      <c r="Q38" s="263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/>
    </row>
  </sheetData>
  <sheetProtection/>
  <mergeCells count="9">
    <mergeCell ref="O1:P3"/>
    <mergeCell ref="O4:O11"/>
    <mergeCell ref="AE1:AE2"/>
    <mergeCell ref="A36:J37"/>
    <mergeCell ref="A1:M2"/>
    <mergeCell ref="B5:M5"/>
    <mergeCell ref="B14:M14"/>
    <mergeCell ref="P16:P17"/>
    <mergeCell ref="P28:P29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zoomScalePageLayoutView="0" workbookViewId="0" topLeftCell="A1">
      <selection activeCell="H41" sqref="H41"/>
    </sheetView>
  </sheetViews>
  <sheetFormatPr defaultColWidth="9.140625" defaultRowHeight="17.25" customHeight="1"/>
  <cols>
    <col min="1" max="1" width="17.8515625" style="1" customWidth="1"/>
    <col min="2" max="9" width="8.140625" style="1" customWidth="1"/>
    <col min="10" max="16" width="9.140625" style="1" customWidth="1"/>
    <col min="17" max="20" width="0" style="1" hidden="1" customWidth="1"/>
    <col min="21" max="16384" width="9.140625" style="1" customWidth="1"/>
  </cols>
  <sheetData>
    <row r="1" spans="1:13" ht="21" customHeight="1">
      <c r="A1" s="382" t="s">
        <v>183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7" ht="33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Q2" s="1" t="s">
        <v>118</v>
      </c>
    </row>
    <row r="3" ht="21" customHeight="1"/>
    <row r="4" spans="1:14" s="23" customFormat="1" ht="17.25" customHeight="1">
      <c r="A4" s="18"/>
      <c r="B4" s="31">
        <v>2000</v>
      </c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18">
        <v>2009</v>
      </c>
      <c r="L4" s="18">
        <v>2010</v>
      </c>
      <c r="M4" s="18">
        <v>2011</v>
      </c>
      <c r="N4" s="18">
        <v>2012</v>
      </c>
    </row>
    <row r="5" spans="1:14" ht="17.25" customHeight="1">
      <c r="A5" s="21" t="s">
        <v>92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59"/>
    </row>
    <row r="6" spans="1:14" ht="17.25" customHeight="1">
      <c r="A6" s="22" t="s">
        <v>10</v>
      </c>
      <c r="B6" s="15">
        <f>'A8-13A'!B6/'A8-13A'!B13</f>
        <v>0.39852993438317647</v>
      </c>
      <c r="C6" s="15">
        <f>'A8-13A'!C6/'A8-13A'!C13</f>
        <v>0.4113470932126348</v>
      </c>
      <c r="D6" s="15">
        <f>'A8-13A'!D6/'A8-13A'!D13</f>
        <v>0.43845338311899096</v>
      </c>
      <c r="E6" s="15">
        <f>'A8-13A'!E6/'A8-13A'!E13</f>
        <v>0.4226480691959802</v>
      </c>
      <c r="F6" s="15">
        <f>'A8-13A'!F6/'A8-13A'!F13</f>
        <v>0.4309088746087311</v>
      </c>
      <c r="G6" s="15">
        <f>'A8-13A'!G6/'A8-13A'!G13</f>
        <v>0.46633561234774723</v>
      </c>
      <c r="H6" s="15">
        <f>'A8-13A'!H6/'A8-13A'!H13</f>
        <v>0.44163943386668114</v>
      </c>
      <c r="I6" s="15">
        <f>'A8-13A'!I6/'A8-13A'!I13</f>
        <v>0.3965226040075745</v>
      </c>
      <c r="J6" s="15">
        <f>'A8-13A'!J6/'A8-13A'!J13</f>
        <v>0.3650366368787951</v>
      </c>
      <c r="K6" s="15">
        <f>'A8-13A'!K6/'A8-13A'!K13</f>
        <v>0.3741153216301713</v>
      </c>
      <c r="L6" s="15">
        <f>'A8-13A'!L6/'A8-13A'!L13</f>
        <v>0.3670556513587741</v>
      </c>
      <c r="M6" s="15">
        <f>'A8-13A'!M6/'A8-13A'!M13</f>
        <v>0.3710403629742337</v>
      </c>
      <c r="N6" s="16">
        <f>'A8-13A'!N6/'A8-13A'!N13</f>
        <v>0.3693112138094935</v>
      </c>
    </row>
    <row r="7" spans="1:14" ht="17.25" customHeight="1">
      <c r="A7" s="22" t="s">
        <v>11</v>
      </c>
      <c r="B7" s="15">
        <f>'A8-13A'!B7/'A8-13A'!B13</f>
        <v>0.2765624371323415</v>
      </c>
      <c r="C7" s="15">
        <f>'A8-13A'!C7/'A8-13A'!C13</f>
        <v>0.26445854980515876</v>
      </c>
      <c r="D7" s="15">
        <f>'A8-13A'!D7/'A8-13A'!D13</f>
        <v>0.23200207167092865</v>
      </c>
      <c r="E7" s="15">
        <f>'A8-13A'!E7/'A8-13A'!E13</f>
        <v>0.23451136845350587</v>
      </c>
      <c r="F7" s="15">
        <f>'A8-13A'!F7/'A8-13A'!F13</f>
        <v>0.2334114012975591</v>
      </c>
      <c r="G7" s="15">
        <f>'A8-13A'!G7/'A8-13A'!G13</f>
        <v>0.21922719140895003</v>
      </c>
      <c r="H7" s="15">
        <f>'A8-13A'!H7/'A8-13A'!H13</f>
        <v>0.21975875252810703</v>
      </c>
      <c r="I7" s="15">
        <f>'A8-13A'!I7/'A8-13A'!I13</f>
        <v>0.2179823651118244</v>
      </c>
      <c r="J7" s="15">
        <f>'A8-13A'!J7/'A8-13A'!J13</f>
        <v>0.22019110813770987</v>
      </c>
      <c r="K7" s="15">
        <f>'A8-13A'!K7/'A8-13A'!K13</f>
        <v>0.16834457572359168</v>
      </c>
      <c r="L7" s="15">
        <f>'A8-13A'!L7/'A8-13A'!L13</f>
        <v>0.18764195024888794</v>
      </c>
      <c r="M7" s="15">
        <f>'A8-13A'!M7/'A8-13A'!M13</f>
        <v>0.173250844359415</v>
      </c>
      <c r="N7" s="15">
        <f>'A8-13A'!N7/'A8-13A'!N13</f>
        <v>0.19178924516461043</v>
      </c>
    </row>
    <row r="8" spans="1:14" ht="17.25" customHeight="1">
      <c r="A8" s="22" t="s">
        <v>12</v>
      </c>
      <c r="B8" s="15">
        <f>'A8-13A'!B8/'A8-13A'!B13</f>
        <v>0.22934029490638327</v>
      </c>
      <c r="C8" s="15">
        <f>'A8-13A'!C8/'A8-13A'!C13</f>
        <v>0.2383681589863296</v>
      </c>
      <c r="D8" s="15">
        <f>'A8-13A'!D8/'A8-13A'!D13</f>
        <v>0.2507566885748865</v>
      </c>
      <c r="E8" s="15">
        <f>'A8-13A'!E8/'A8-13A'!E13</f>
        <v>0.2604395793075595</v>
      </c>
      <c r="F8" s="15">
        <f>'A8-13A'!F8/'A8-13A'!F13</f>
        <v>0.2585323643971748</v>
      </c>
      <c r="G8" s="15">
        <f>'A8-13A'!G8/'A8-13A'!G13</f>
        <v>0.2352964600771327</v>
      </c>
      <c r="H8" s="15">
        <f>'A8-13A'!H8/'A8-13A'!H13</f>
        <v>0.25234307327171657</v>
      </c>
      <c r="I8" s="15">
        <f>'A8-13A'!I8/'A8-13A'!I13</f>
        <v>0.2904051682033455</v>
      </c>
      <c r="J8" s="15">
        <f>'A8-13A'!J8/'A8-13A'!J13</f>
        <v>0.31221901990856227</v>
      </c>
      <c r="K8" s="15">
        <f>'A8-13A'!K8/'A8-13A'!K13</f>
        <v>0.36492986878741795</v>
      </c>
      <c r="L8" s="15">
        <f>'A8-13A'!L8/'A8-13A'!L13</f>
        <v>0.34814954648736113</v>
      </c>
      <c r="M8" s="15">
        <f>'A8-13A'!M8/'A8-13A'!M13</f>
        <v>0.3699157345818113</v>
      </c>
      <c r="N8" s="15">
        <f>'A8-13A'!N8/'A8-13A'!N13</f>
        <v>0.3551268804104026</v>
      </c>
    </row>
    <row r="9" spans="1:14" ht="17.25" customHeight="1">
      <c r="A9" s="22" t="s">
        <v>13</v>
      </c>
      <c r="B9" s="15">
        <f>'A8-13A'!B9/'A8-13A'!B13</f>
        <v>0.01862370475777558</v>
      </c>
      <c r="C9" s="15">
        <f>'A8-13A'!C9/'A8-13A'!C13</f>
        <v>0.02119523857642112</v>
      </c>
      <c r="D9" s="15">
        <f>'A8-13A'!D9/'A8-13A'!D13</f>
        <v>0.020473017975750234</v>
      </c>
      <c r="E9" s="15">
        <f>'A8-13A'!E9/'A8-13A'!E13</f>
        <v>0.022246807339837527</v>
      </c>
      <c r="F9" s="15">
        <f>'A8-13A'!F9/'A8-13A'!F13</f>
        <v>0.023750993180778605</v>
      </c>
      <c r="G9" s="15">
        <f>'A8-13A'!G9/'A8-13A'!G13</f>
        <v>0.021794323855622515</v>
      </c>
      <c r="H9" s="15">
        <f>'A8-13A'!H9/'A8-13A'!H13</f>
        <v>0.020699299216117517</v>
      </c>
      <c r="I9" s="15">
        <f>'A8-13A'!I9/'A8-13A'!I13</f>
        <v>0.02776385961503284</v>
      </c>
      <c r="J9" s="15">
        <f>'A8-13A'!J9/'A8-13A'!J13</f>
        <v>0.028934907636302947</v>
      </c>
      <c r="K9" s="15">
        <f>'A8-13A'!K9/'A8-13A'!K13</f>
        <v>0.022707859967896968</v>
      </c>
      <c r="L9" s="15">
        <f>'A8-13A'!L9/'A8-13A'!L13</f>
        <v>0.02100336473985201</v>
      </c>
      <c r="M9" s="15">
        <f>'A8-13A'!M9/'A8-13A'!M13</f>
        <v>0.01666269331132973</v>
      </c>
      <c r="N9" s="15">
        <f>'A8-13A'!N9/'A8-13A'!N13</f>
        <v>0.015316508560525006</v>
      </c>
    </row>
    <row r="10" spans="1:14" ht="17.25" customHeight="1">
      <c r="A10" s="22" t="s">
        <v>34</v>
      </c>
      <c r="B10" s="15">
        <f>'A8-13A'!B10/'A8-13A'!B13</f>
        <v>0.014995359914455247</v>
      </c>
      <c r="C10" s="15">
        <f>'A8-13A'!C10/'A8-13A'!C13</f>
        <v>0.014942842931236013</v>
      </c>
      <c r="D10" s="15">
        <f>'A8-13A'!D10/'A8-13A'!D13</f>
        <v>0.01498511057304408</v>
      </c>
      <c r="E10" s="15">
        <f>'A8-13A'!E10/'A8-13A'!E13</f>
        <v>0.015868041163710867</v>
      </c>
      <c r="F10" s="15">
        <f>'A8-13A'!F10/'A8-13A'!F13</f>
        <v>0.01666904671293565</v>
      </c>
      <c r="G10" s="15">
        <f>'A8-13A'!G10/'A8-13A'!G13</f>
        <v>0.021989842035028094</v>
      </c>
      <c r="H10" s="15">
        <f>'A8-13A'!H10/'A8-13A'!H13</f>
        <v>0.023700029659021557</v>
      </c>
      <c r="I10" s="15">
        <f>'A8-13A'!I10/'A8-13A'!I13</f>
        <v>0.020648164489225396</v>
      </c>
      <c r="J10" s="15">
        <f>'A8-13A'!J10/'A8-13A'!J13</f>
        <v>0.020337260768249293</v>
      </c>
      <c r="K10" s="15">
        <f>'A8-13A'!K10/'A8-13A'!K13</f>
        <v>0.021209129113645562</v>
      </c>
      <c r="L10" s="15">
        <f>'A8-13A'!L10/'A8-13A'!L13</f>
        <v>0.02225093957709597</v>
      </c>
      <c r="M10" s="15">
        <f>'A8-13A'!M10/'A8-13A'!M13</f>
        <v>0.02140788705677921</v>
      </c>
      <c r="N10" s="15">
        <f>'A8-13A'!N10/'A8-13A'!N13</f>
        <v>0.018757108392227693</v>
      </c>
    </row>
    <row r="11" spans="1:14" ht="17.25" customHeight="1">
      <c r="A11" s="22" t="s">
        <v>14</v>
      </c>
      <c r="B11" s="15">
        <f>'A8-13A'!B11/'A8-13A'!B13</f>
        <v>0.05452153013640978</v>
      </c>
      <c r="C11" s="15">
        <f>'A8-13A'!C11/'A8-13A'!C13</f>
        <v>0.04653674066987522</v>
      </c>
      <c r="D11" s="15">
        <f>'A8-13A'!D11/'A8-13A'!D13</f>
        <v>0.0390877196658793</v>
      </c>
      <c r="E11" s="15">
        <f>'A8-13A'!E11/'A8-13A'!E13</f>
        <v>0.03897614664559084</v>
      </c>
      <c r="F11" s="15">
        <f>'A8-13A'!F11/'A8-13A'!F13</f>
        <v>0.034509512111576046</v>
      </c>
      <c r="G11" s="15">
        <f>'A8-13A'!G11/'A8-13A'!G13</f>
        <v>0.03234340475229001</v>
      </c>
      <c r="H11" s="15">
        <f>'A8-13A'!H11/'A8-13A'!H13</f>
        <v>0.03750739643538443</v>
      </c>
      <c r="I11" s="15">
        <f>'A8-13A'!I11/'A8-13A'!I13</f>
        <v>0.04168402918321704</v>
      </c>
      <c r="J11" s="15">
        <f>'A8-13A'!J11/'A8-13A'!J13</f>
        <v>0.04228262024841082</v>
      </c>
      <c r="K11" s="15">
        <f>'A8-13A'!K11/'A8-13A'!K13</f>
        <v>0.0454890073086575</v>
      </c>
      <c r="L11" s="15">
        <f>'A8-13A'!L11/'A8-13A'!L13</f>
        <v>0.04737088120948392</v>
      </c>
      <c r="M11" s="15">
        <f>'A8-13A'!M11/'A8-13A'!M13</f>
        <v>0.045327648932439936</v>
      </c>
      <c r="N11" s="15">
        <f>'A8-13A'!N11/'A8-13A'!N13</f>
        <v>0.048057668673495056</v>
      </c>
    </row>
    <row r="12" spans="1:14" ht="17.25" customHeight="1">
      <c r="A12" s="22" t="s">
        <v>7</v>
      </c>
      <c r="B12" s="15">
        <f>'A8-13A'!B12/'A8-13A'!B13</f>
        <v>0.007426738769458112</v>
      </c>
      <c r="C12" s="15">
        <f>'A8-13A'!C12/'A8-13A'!C13</f>
        <v>0.003151375818344471</v>
      </c>
      <c r="D12" s="15">
        <f>'A8-13A'!D12/'A8-13A'!D13</f>
        <v>0.004242008420520005</v>
      </c>
      <c r="E12" s="15">
        <f>'A8-13A'!E12/'A8-13A'!E13</f>
        <v>0.005309987893815143</v>
      </c>
      <c r="F12" s="15">
        <f>'A8-13A'!F12/'A8-13A'!F13</f>
        <v>0.002217807691244697</v>
      </c>
      <c r="G12" s="15">
        <f>'A8-13A'!G12/'A8-13A'!G13</f>
        <v>0.003013165523229586</v>
      </c>
      <c r="H12" s="15">
        <f>'A8-13A'!H12/'A8-13A'!H13</f>
        <v>0.004352015022971731</v>
      </c>
      <c r="I12" s="15">
        <f>'A8-13A'!I12/'A8-13A'!I13</f>
        <v>0.004993809389780454</v>
      </c>
      <c r="J12" s="15">
        <f>'A8-13A'!J12/'A8-13A'!J13</f>
        <v>0.010998446421969593</v>
      </c>
      <c r="K12" s="15">
        <f>'A8-13A'!K12/'A8-13A'!K13</f>
        <v>0.003204237468619188</v>
      </c>
      <c r="L12" s="15">
        <f>'A8-13A'!L12/'A8-13A'!L13</f>
        <v>0.006527666378544962</v>
      </c>
      <c r="M12" s="15">
        <f>'A8-13A'!M12/'A8-13A'!M13</f>
        <v>0.002394828783991141</v>
      </c>
      <c r="N12" s="15">
        <f>'A8-13A'!N12/'A8-13A'!N13</f>
        <v>0.0016413749892458525</v>
      </c>
    </row>
    <row r="13" spans="1:14" ht="17.25" customHeight="1">
      <c r="A13" s="26" t="s">
        <v>61</v>
      </c>
      <c r="B13" s="15">
        <f>'A8-13A'!B13/'A8-13A'!B13</f>
        <v>1</v>
      </c>
      <c r="C13" s="15">
        <f>'A8-13A'!C13/'A8-13A'!C13</f>
        <v>1</v>
      </c>
      <c r="D13" s="15">
        <f>'A8-13A'!D13/'A8-13A'!D13</f>
        <v>1</v>
      </c>
      <c r="E13" s="15">
        <f>'A8-13A'!E13/'A8-13A'!E13</f>
        <v>1</v>
      </c>
      <c r="F13" s="15">
        <f>'A8-13A'!F13/'A8-13A'!F13</f>
        <v>1</v>
      </c>
      <c r="G13" s="15">
        <f>'A8-13A'!G13/'A8-13A'!G13</f>
        <v>1</v>
      </c>
      <c r="H13" s="15">
        <f>'A8-13A'!H13/'A8-13A'!H13</f>
        <v>1</v>
      </c>
      <c r="I13" s="15">
        <f>'A8-13A'!I13/'A8-13A'!I13</f>
        <v>1</v>
      </c>
      <c r="J13" s="15">
        <f>'A8-13A'!J13/'A8-13A'!J13</f>
        <v>1</v>
      </c>
      <c r="K13" s="15">
        <f>'A8-13A'!K13/'A8-13A'!K13</f>
        <v>1</v>
      </c>
      <c r="L13" s="15">
        <f>'A8-13A'!L13/'A8-13A'!L13</f>
        <v>1</v>
      </c>
      <c r="M13" s="15">
        <f>'A8-13A'!M13/'A8-13A'!M13</f>
        <v>1</v>
      </c>
      <c r="N13" s="15">
        <f>'A8-13A'!N13/'A8-13A'!N13</f>
        <v>1</v>
      </c>
    </row>
    <row r="14" spans="1:14" ht="17.25" customHeight="1">
      <c r="A14" s="21" t="s">
        <v>91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59"/>
    </row>
    <row r="15" spans="1:14" ht="17.25" customHeight="1">
      <c r="A15" s="22" t="s">
        <v>10</v>
      </c>
      <c r="B15" s="15">
        <f>'A8-13A'!B15/'A8-13A'!B23</f>
        <v>0.13481589627385485</v>
      </c>
      <c r="C15" s="15">
        <f>'A8-13A'!C15/'A8-13A'!C23</f>
        <v>0.17515109758012215</v>
      </c>
      <c r="D15" s="15">
        <f>'A8-13A'!D15/'A8-13A'!D23</f>
        <v>0.18844959645659504</v>
      </c>
      <c r="E15" s="15">
        <f>'A8-13A'!E15/'A8-13A'!E23</f>
        <v>0.1881454693624048</v>
      </c>
      <c r="F15" s="15">
        <f>'A8-13A'!F15/'A8-13A'!F23</f>
        <v>0.20873162683511728</v>
      </c>
      <c r="G15" s="15">
        <f>'A8-13A'!G15/'A8-13A'!G23</f>
        <v>0.23194577742599287</v>
      </c>
      <c r="H15" s="15">
        <f>'A8-13A'!H15/'A8-13A'!H23</f>
        <v>0.2291752248067702</v>
      </c>
      <c r="I15" s="15">
        <f>'A8-13A'!I15/'A8-13A'!I23</f>
        <v>0.21485076990993968</v>
      </c>
      <c r="J15" s="15">
        <f>'A8-13A'!J15/'A8-13A'!J23</f>
        <v>0.21088511021458714</v>
      </c>
      <c r="K15" s="15">
        <f>'A8-13A'!K15/'A8-13A'!K23</f>
        <v>0.18102174641581226</v>
      </c>
      <c r="L15" s="15">
        <f>'A8-13A'!L15/'A8-13A'!L23</f>
        <v>0.20561125569197802</v>
      </c>
      <c r="M15" s="15">
        <f>'A8-13A'!M15/'A8-13A'!M23</f>
        <v>0.241790027676638</v>
      </c>
      <c r="N15" s="16">
        <f>'A8-13A'!N15/'A8-13A'!N23</f>
        <v>0.21257431270615185</v>
      </c>
    </row>
    <row r="16" spans="1:14" ht="17.25" customHeight="1">
      <c r="A16" s="22" t="s">
        <v>11</v>
      </c>
      <c r="B16" s="15">
        <f>'A8-13A'!B16/'A8-13A'!B23</f>
        <v>0.3908492417810654</v>
      </c>
      <c r="C16" s="15">
        <f>'A8-13A'!C16/'A8-13A'!C23</f>
        <v>0.4116279480175186</v>
      </c>
      <c r="D16" s="15">
        <f>'A8-13A'!D16/'A8-13A'!D23</f>
        <v>0.40381764807270504</v>
      </c>
      <c r="E16" s="15">
        <f>'A8-13A'!E16/'A8-13A'!E23</f>
        <v>0.37225168462854297</v>
      </c>
      <c r="F16" s="15">
        <f>'A8-13A'!F16/'A8-13A'!F23</f>
        <v>0.35720260830525496</v>
      </c>
      <c r="G16" s="15">
        <f>'A8-13A'!G16/'A8-13A'!G23</f>
        <v>0.34606571311702294</v>
      </c>
      <c r="H16" s="15">
        <f>'A8-13A'!H16/'A8-13A'!H23</f>
        <v>0.348125610208242</v>
      </c>
      <c r="I16" s="15">
        <f>'A8-13A'!I16/'A8-13A'!I23</f>
        <v>0.35666310531342493</v>
      </c>
      <c r="J16" s="15">
        <f>'A8-13A'!J16/'A8-13A'!J23</f>
        <v>0.345684452278117</v>
      </c>
      <c r="K16" s="15">
        <f>'A8-13A'!K16/'A8-13A'!K23</f>
        <v>0.35846660569067673</v>
      </c>
      <c r="L16" s="15">
        <f>'A8-13A'!L16/'A8-13A'!L23</f>
        <v>0.34428028438385067</v>
      </c>
      <c r="M16" s="15">
        <f>'A8-13A'!M16/'A8-13A'!M23</f>
        <v>0.32673459684894596</v>
      </c>
      <c r="N16" s="15">
        <f>'A8-13A'!N16/'A8-13A'!N23</f>
        <v>0.3268383010140258</v>
      </c>
    </row>
    <row r="17" spans="1:14" ht="17.25" customHeight="1">
      <c r="A17" s="22" t="s">
        <v>12</v>
      </c>
      <c r="B17" s="15">
        <f>'A8-13A'!B17/'A8-13A'!B23</f>
        <v>0.10239509727084405</v>
      </c>
      <c r="C17" s="15">
        <f>'A8-13A'!C17/'A8-13A'!C23</f>
        <v>0.12607263467701318</v>
      </c>
      <c r="D17" s="15">
        <f>'A8-13A'!D17/'A8-13A'!D23</f>
        <v>0.11553471345530278</v>
      </c>
      <c r="E17" s="15">
        <f>'A8-13A'!E17/'A8-13A'!E23</f>
        <v>0.12036892113142833</v>
      </c>
      <c r="F17" s="15">
        <f>'A8-13A'!F17/'A8-13A'!F23</f>
        <v>0.11625793040063606</v>
      </c>
      <c r="G17" s="15">
        <f>'A8-13A'!G17/'A8-13A'!G23</f>
        <v>0.11919695062440112</v>
      </c>
      <c r="H17" s="15">
        <f>'A8-13A'!H17/'A8-13A'!H23</f>
        <v>0.11076026603591037</v>
      </c>
      <c r="I17" s="15">
        <f>'A8-13A'!I17/'A8-13A'!I23</f>
        <v>0.13120793348460413</v>
      </c>
      <c r="J17" s="15">
        <f>'A8-13A'!J17/'A8-13A'!J23</f>
        <v>0.14008718834069503</v>
      </c>
      <c r="K17" s="15">
        <f>'A8-13A'!K17/'A8-13A'!K23</f>
        <v>0.14666342341191393</v>
      </c>
      <c r="L17" s="15">
        <f>'A8-13A'!L17/'A8-13A'!L23</f>
        <v>0.14859724321428605</v>
      </c>
      <c r="M17" s="15">
        <f>'A8-13A'!M17/'A8-13A'!M23</f>
        <v>0.14583817411134836</v>
      </c>
      <c r="N17" s="15">
        <f>'A8-13A'!N17/'A8-13A'!N23</f>
        <v>0.14641885265997148</v>
      </c>
    </row>
    <row r="18" spans="1:14" ht="17.25" customHeight="1">
      <c r="A18" s="22" t="s">
        <v>13</v>
      </c>
      <c r="B18" s="15">
        <f>'A8-13A'!B18/'A8-13A'!B23</f>
        <v>0.013977566704439455</v>
      </c>
      <c r="C18" s="15">
        <f>'A8-13A'!C18/'A8-13A'!C23</f>
        <v>0.016904926110968672</v>
      </c>
      <c r="D18" s="15">
        <f>'A8-13A'!D18/'A8-13A'!D23</f>
        <v>0.01549785437552331</v>
      </c>
      <c r="E18" s="15">
        <f>'A8-13A'!E18/'A8-13A'!E23</f>
        <v>0.018883544420080615</v>
      </c>
      <c r="F18" s="15">
        <f>'A8-13A'!F18/'A8-13A'!F23</f>
        <v>0.017905647427937314</v>
      </c>
      <c r="G18" s="15">
        <f>'A8-13A'!G18/'A8-13A'!G23</f>
        <v>0.01967224061007125</v>
      </c>
      <c r="H18" s="15">
        <f>'A8-13A'!H18/'A8-13A'!H23</f>
        <v>0.017689124588761443</v>
      </c>
      <c r="I18" s="15">
        <f>'A8-13A'!I18/'A8-13A'!I23</f>
        <v>0.0183288006774564</v>
      </c>
      <c r="J18" s="15">
        <f>'A8-13A'!J18/'A8-13A'!J23</f>
        <v>0.017924908679734272</v>
      </c>
      <c r="K18" s="15">
        <f>'A8-13A'!K18/'A8-13A'!K23</f>
        <v>0.02087163998331613</v>
      </c>
      <c r="L18" s="15">
        <f>'A8-13A'!L18/'A8-13A'!L23</f>
        <v>0.020845207124846377</v>
      </c>
      <c r="M18" s="15">
        <f>'A8-13A'!M18/'A8-13A'!M23</f>
        <v>0.020597665549900872</v>
      </c>
      <c r="N18" s="15">
        <f>'A8-13A'!N18/'A8-13A'!N23</f>
        <v>0.021312030570742237</v>
      </c>
    </row>
    <row r="19" spans="1:14" ht="17.25" customHeight="1">
      <c r="A19" s="22" t="s">
        <v>34</v>
      </c>
      <c r="B19" s="15">
        <f>'A8-13A'!B19/'A8-13A'!B23</f>
        <v>0.01740965446819462</v>
      </c>
      <c r="C19" s="15">
        <f>'A8-13A'!C19/'A8-13A'!C23</f>
        <v>0.015086333926674134</v>
      </c>
      <c r="D19" s="15">
        <f>'A8-13A'!D19/'A8-13A'!D23</f>
        <v>0.016769239860472983</v>
      </c>
      <c r="E19" s="15">
        <f>'A8-13A'!E19/'A8-13A'!E23</f>
        <v>0.013105804892514656</v>
      </c>
      <c r="F19" s="15">
        <f>'A8-13A'!F19/'A8-13A'!F23</f>
        <v>0.014931064369139027</v>
      </c>
      <c r="G19" s="15">
        <f>'A8-13A'!G19/'A8-13A'!G23</f>
        <v>0.015368936814607756</v>
      </c>
      <c r="H19" s="15">
        <f>'A8-13A'!H19/'A8-13A'!H23</f>
        <v>0.018719334210843815</v>
      </c>
      <c r="I19" s="15">
        <f>'A8-13A'!I19/'A8-13A'!I23</f>
        <v>0.01687955276617102</v>
      </c>
      <c r="J19" s="15">
        <f>'A8-13A'!J19/'A8-13A'!J23</f>
        <v>0.018975609740969717</v>
      </c>
      <c r="K19" s="15">
        <f>'A8-13A'!K19/'A8-13A'!K23</f>
        <v>0.014772457199498991</v>
      </c>
      <c r="L19" s="15">
        <f>'A8-13A'!L19/'A8-13A'!L23</f>
        <v>0.013911992985623619</v>
      </c>
      <c r="M19" s="15">
        <f>'A8-13A'!M19/'A8-13A'!M23</f>
        <v>0.011923424573045625</v>
      </c>
      <c r="N19" s="15">
        <f>'A8-13A'!N19/'A8-13A'!N23</f>
        <v>0.014144312797968558</v>
      </c>
    </row>
    <row r="20" spans="1:14" ht="17.25" customHeight="1">
      <c r="A20" s="22" t="s">
        <v>14</v>
      </c>
      <c r="B20" s="15">
        <f>'A8-13A'!B20/'A8-13A'!B23</f>
        <v>0.19689475319134167</v>
      </c>
      <c r="C20" s="15">
        <f>'A8-13A'!C20/'A8-13A'!C23</f>
        <v>0.14731539766273852</v>
      </c>
      <c r="D20" s="15">
        <f>'A8-13A'!D20/'A8-13A'!D23</f>
        <v>0.15134920840803148</v>
      </c>
      <c r="E20" s="15">
        <f>'A8-13A'!E20/'A8-13A'!E23</f>
        <v>0.17144712066456688</v>
      </c>
      <c r="F20" s="15">
        <f>'A8-13A'!F20/'A8-13A'!F23</f>
        <v>0.16813628848944642</v>
      </c>
      <c r="G20" s="15">
        <f>'A8-13A'!G20/'A8-13A'!G23</f>
        <v>0.16401308495673422</v>
      </c>
      <c r="H20" s="15">
        <f>'A8-13A'!H20/'A8-13A'!H23</f>
        <v>0.16343381496319598</v>
      </c>
      <c r="I20" s="15">
        <f>'A8-13A'!I20/'A8-13A'!I23</f>
        <v>0.16533223012231466</v>
      </c>
      <c r="J20" s="15">
        <f>'A8-13A'!J20/'A8-13A'!J23</f>
        <v>0.16791350319231668</v>
      </c>
      <c r="K20" s="15">
        <f>'A8-13A'!K20/'A8-13A'!K23</f>
        <v>0.17481363866525051</v>
      </c>
      <c r="L20" s="15">
        <f>'A8-13A'!L20/'A8-13A'!L23</f>
        <v>0.1708389009174685</v>
      </c>
      <c r="M20" s="15">
        <f>'A8-13A'!M20/'A8-13A'!M23</f>
        <v>0.16348499542874864</v>
      </c>
      <c r="N20" s="15">
        <f>'A8-13A'!N20/'A8-13A'!N23</f>
        <v>0.1819553660360583</v>
      </c>
    </row>
    <row r="21" spans="1:14" ht="25.5">
      <c r="A21" s="374" t="s">
        <v>185</v>
      </c>
      <c r="B21" s="15">
        <f>'A8-13A'!B21/'A8-13A'!B23</f>
        <v>0.07439365040389753</v>
      </c>
      <c r="C21" s="15">
        <f>'A8-13A'!C21/'A8-13A'!C23</f>
        <v>0.08519948372422195</v>
      </c>
      <c r="D21" s="15">
        <f>'A8-13A'!D21/'A8-13A'!D23</f>
        <v>0.08736741669742133</v>
      </c>
      <c r="E21" s="15">
        <f>'A8-13A'!E21/'A8-13A'!E23</f>
        <v>0.09626230064752937</v>
      </c>
      <c r="F21" s="15">
        <f>'A8-13A'!F21/'A8-13A'!F23</f>
        <v>0.09427284886804702</v>
      </c>
      <c r="G21" s="15">
        <f>'A8-13A'!G21/'A8-13A'!G23</f>
        <v>0.08817940995233299</v>
      </c>
      <c r="H21" s="15">
        <f>'A8-13A'!H21/'A8-13A'!H23</f>
        <v>0.09464618612767015</v>
      </c>
      <c r="I21" s="15">
        <f>'A8-13A'!I21/'A8-13A'!I23</f>
        <v>0.08472943082465885</v>
      </c>
      <c r="J21" s="15">
        <f>'A8-13A'!J21/'A8-13A'!J23</f>
        <v>0.08850671223231654</v>
      </c>
      <c r="K21" s="15">
        <f>'A8-13A'!K21/'A8-13A'!K23</f>
        <v>0.09471143525882726</v>
      </c>
      <c r="L21" s="15">
        <f>'A8-13A'!L21/'A8-13A'!L23</f>
        <v>0.08725393993407454</v>
      </c>
      <c r="M21" s="15">
        <f>'A8-13A'!M21/'A8-13A'!M23</f>
        <v>0.08387886190197025</v>
      </c>
      <c r="N21" s="15">
        <f>'A8-13A'!N21/'A8-13A'!N23</f>
        <v>0.08887304323209022</v>
      </c>
    </row>
    <row r="22" spans="1:14" ht="17.25" customHeight="1">
      <c r="A22" s="22" t="s">
        <v>7</v>
      </c>
      <c r="B22" s="15">
        <f>'A8-13A'!B22/'A8-13A'!B23</f>
        <v>0.06926413990636651</v>
      </c>
      <c r="C22" s="15">
        <f>'A8-13A'!C22/'A8-13A'!C23</f>
        <v>0.02264217830075157</v>
      </c>
      <c r="D22" s="15">
        <f>'A8-13A'!D22/'A8-13A'!D23</f>
        <v>0.021214322673895725</v>
      </c>
      <c r="E22" s="15">
        <f>'A8-13A'!E22/'A8-13A'!E23</f>
        <v>0.01953515425295007</v>
      </c>
      <c r="F22" s="15">
        <f>'A8-13A'!F22/'A8-13A'!F23</f>
        <v>0.022561985304477974</v>
      </c>
      <c r="G22" s="15">
        <f>'A8-13A'!G22/'A8-13A'!G23</f>
        <v>0.015557886498879684</v>
      </c>
      <c r="H22" s="15">
        <f>'A8-13A'!H22/'A8-13A'!H23</f>
        <v>0.0174504390585939</v>
      </c>
      <c r="I22" s="15">
        <f>'A8-13A'!I22/'A8-13A'!I23</f>
        <v>0.012008176901443294</v>
      </c>
      <c r="J22" s="15">
        <f>'A8-13A'!J22/'A8-13A'!J23</f>
        <v>0.010022515321201374</v>
      </c>
      <c r="K22" s="15">
        <f>'A8-13A'!K22/'A8-13A'!K23</f>
        <v>0.008679053374668523</v>
      </c>
      <c r="L22" s="15">
        <f>'A8-13A'!L22/'A8-13A'!L23</f>
        <v>0.008661175747881776</v>
      </c>
      <c r="M22" s="15">
        <f>'A8-13A'!M22/'A8-13A'!M23</f>
        <v>0.005752253909303875</v>
      </c>
      <c r="N22" s="15">
        <f>'A8-13A'!N22/'A8-13A'!N23</f>
        <v>0.00788378098296448</v>
      </c>
    </row>
    <row r="23" spans="1:14" ht="17.25" customHeight="1">
      <c r="A23" s="26" t="s">
        <v>61</v>
      </c>
      <c r="B23" s="15">
        <f>'A8-13A'!B23/'A8-13A'!B23</f>
        <v>1</v>
      </c>
      <c r="C23" s="15">
        <f>'A8-13A'!C23/'A8-13A'!C23</f>
        <v>1</v>
      </c>
      <c r="D23" s="15">
        <f>'A8-13A'!D23/'A8-13A'!D23</f>
        <v>1</v>
      </c>
      <c r="E23" s="15">
        <f>'A8-13A'!E23/'A8-13A'!E23</f>
        <v>1</v>
      </c>
      <c r="F23" s="15">
        <f>'A8-13A'!F23/'A8-13A'!F23</f>
        <v>1</v>
      </c>
      <c r="G23" s="15">
        <f>'A8-13A'!G23/'A8-13A'!G23</f>
        <v>1</v>
      </c>
      <c r="H23" s="15">
        <f>'A8-13A'!H23/'A8-13A'!H23</f>
        <v>1</v>
      </c>
      <c r="I23" s="15">
        <f>'A8-13A'!I23/'A8-13A'!I23</f>
        <v>1</v>
      </c>
      <c r="J23" s="15">
        <f>'A8-13A'!J23/'A8-13A'!J23</f>
        <v>1</v>
      </c>
      <c r="K23" s="15">
        <f>'A8-13A'!K23/'A8-13A'!K23</f>
        <v>1</v>
      </c>
      <c r="L23" s="15">
        <f>'A8-13A'!L23/'A8-13A'!L23</f>
        <v>1</v>
      </c>
      <c r="M23" s="15">
        <f>'A8-13A'!M23/'A8-13A'!M23</f>
        <v>1</v>
      </c>
      <c r="N23" s="15">
        <f>'A8-13A'!N23/'A8-13A'!N23</f>
        <v>1</v>
      </c>
    </row>
    <row r="24" spans="1:14" ht="17.25" customHeight="1">
      <c r="A24" s="21" t="s">
        <v>9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59"/>
    </row>
    <row r="25" spans="1:14" ht="17.25" customHeight="1">
      <c r="A25" s="22" t="s">
        <v>10</v>
      </c>
      <c r="B25" s="15">
        <f>'A8-13A'!B25/'A8-13A'!B33</f>
        <v>0.18814506787998428</v>
      </c>
      <c r="C25" s="15">
        <f>'A8-13A'!C25/'A8-13A'!C33</f>
        <v>0.22467143345357715</v>
      </c>
      <c r="D25" s="15">
        <f>'A8-13A'!D25/'A8-13A'!D33</f>
        <v>0.2397998974559387</v>
      </c>
      <c r="E25" s="15">
        <f>'A8-13A'!E25/'A8-13A'!E33</f>
        <v>0.2327924957466961</v>
      </c>
      <c r="F25" s="15">
        <f>'A8-13A'!F25/'A8-13A'!F33</f>
        <v>0.24714427000570108</v>
      </c>
      <c r="G25" s="15">
        <f>'A8-13A'!G25/'A8-13A'!G33</f>
        <v>0.2742610830532896</v>
      </c>
      <c r="H25" s="15">
        <f>'A8-13A'!H25/'A8-13A'!H33</f>
        <v>0.26563597719517157</v>
      </c>
      <c r="I25" s="15">
        <f>'A8-13A'!I25/'A8-13A'!I33</f>
        <v>0.2454394749417011</v>
      </c>
      <c r="J25" s="15">
        <f>'A8-13A'!J25/'A8-13A'!J33</f>
        <v>0.23637823043228856</v>
      </c>
      <c r="K25" s="15">
        <f>'A8-13A'!K25/'A8-13A'!K33</f>
        <v>0.21387761929461158</v>
      </c>
      <c r="L25" s="15">
        <f>'A8-13A'!L25/'A8-13A'!L33</f>
        <v>0.2306192689580791</v>
      </c>
      <c r="M25" s="15">
        <f>'A8-13A'!M25/'A8-13A'!M33</f>
        <v>0.2609725050089748</v>
      </c>
      <c r="N25" s="16">
        <f>'A8-13A'!N25/'A8-13A'!N33</f>
        <v>0.23429556411217964</v>
      </c>
    </row>
    <row r="26" spans="1:14" ht="17.25" customHeight="1">
      <c r="A26" s="22" t="s">
        <v>11</v>
      </c>
      <c r="B26" s="15">
        <f>'A8-13A'!B26/'A8-13A'!B33</f>
        <v>0.36773776595245816</v>
      </c>
      <c r="C26" s="15">
        <f>'A8-13A'!C26/'A8-13A'!C33</f>
        <v>0.38077273385415394</v>
      </c>
      <c r="D26" s="15">
        <f>'A8-13A'!D26/'A8-13A'!D33</f>
        <v>0.3685270563485037</v>
      </c>
      <c r="E26" s="15">
        <f>'A8-13A'!E26/'A8-13A'!E33</f>
        <v>0.34602726095557773</v>
      </c>
      <c r="F26" s="15">
        <f>'A8-13A'!F26/'A8-13A'!F33</f>
        <v>0.3358001131798868</v>
      </c>
      <c r="G26" s="15">
        <f>'A8-13A'!G26/'A8-13A'!G33</f>
        <v>0.32316706304039594</v>
      </c>
      <c r="H26" s="15">
        <f>'A8-13A'!H26/'A8-13A'!H33</f>
        <v>0.32609671304263615</v>
      </c>
      <c r="I26" s="15">
        <f>'A8-13A'!I26/'A8-13A'!I33</f>
        <v>0.3333129570822285</v>
      </c>
      <c r="J26" s="15">
        <f>'A8-13A'!J26/'A8-13A'!J33</f>
        <v>0.3249307369051793</v>
      </c>
      <c r="K26" s="15">
        <f>'A8-13A'!K26/'A8-13A'!K33</f>
        <v>0.3261163566410993</v>
      </c>
      <c r="L26" s="15">
        <f>'A8-13A'!L26/'A8-13A'!L33</f>
        <v>0.3200167382765468</v>
      </c>
      <c r="M26" s="15">
        <f>'A8-13A'!M26/'A8-13A'!M33</f>
        <v>0.30395555649881095</v>
      </c>
      <c r="N26" s="15">
        <f>'A8-13A'!N26/'A8-13A'!N33</f>
        <v>0.3081226413729198</v>
      </c>
    </row>
    <row r="27" spans="1:14" ht="17.25" customHeight="1">
      <c r="A27" s="22" t="s">
        <v>12</v>
      </c>
      <c r="B27" s="15">
        <f>'A8-13A'!B27/'A8-13A'!B33</f>
        <v>0.12806639743300402</v>
      </c>
      <c r="C27" s="15">
        <f>'A8-13A'!C27/'A8-13A'!C33</f>
        <v>0.14961626870853614</v>
      </c>
      <c r="D27" s="15">
        <f>'A8-13A'!D27/'A8-13A'!D33</f>
        <v>0.14330904926363638</v>
      </c>
      <c r="E27" s="15">
        <f>'A8-13A'!E27/'A8-13A'!E33</f>
        <v>0.14703701937721753</v>
      </c>
      <c r="F27" s="15">
        <f>'A8-13A'!F27/'A8-13A'!F33</f>
        <v>0.14085602548089596</v>
      </c>
      <c r="G27" s="15">
        <f>'A8-13A'!G27/'A8-13A'!G33</f>
        <v>0.14015684518344454</v>
      </c>
      <c r="H27" s="15">
        <f>'A8-13A'!H27/'A8-13A'!H33</f>
        <v>0.13505713796516713</v>
      </c>
      <c r="I27" s="15">
        <f>'A8-13A'!I27/'A8-13A'!I33</f>
        <v>0.15801251372606637</v>
      </c>
      <c r="J27" s="15">
        <f>'A8-13A'!J27/'A8-13A'!J33</f>
        <v>0.16855383781482997</v>
      </c>
      <c r="K27" s="15">
        <f>'A8-13A'!K27/'A8-13A'!K33</f>
        <v>0.18380259065248028</v>
      </c>
      <c r="L27" s="15">
        <f>'A8-13A'!L27/'A8-13A'!L33</f>
        <v>0.179508236605681</v>
      </c>
      <c r="M27" s="15">
        <f>'A8-13A'!M27/'A8-13A'!M33</f>
        <v>0.1790942791304425</v>
      </c>
      <c r="N27" s="15">
        <f>'A8-13A'!N27/'A8-13A'!N33</f>
        <v>0.1753424788725015</v>
      </c>
    </row>
    <row r="28" spans="1:14" ht="17.25" customHeight="1">
      <c r="A28" s="22" t="s">
        <v>13</v>
      </c>
      <c r="B28" s="15">
        <f>'A8-13A'!B28/'A8-13A'!B33</f>
        <v>0.014917124929433971</v>
      </c>
      <c r="C28" s="15">
        <f>'A8-13A'!C28/'A8-13A'!C33</f>
        <v>0.017804423639376517</v>
      </c>
      <c r="D28" s="15">
        <f>'A8-13A'!D28/'A8-13A'!D33</f>
        <v>0.01651974349089749</v>
      </c>
      <c r="E28" s="15">
        <f>'A8-13A'!E28/'A8-13A'!E33</f>
        <v>0.01952387714313896</v>
      </c>
      <c r="F28" s="15">
        <f>'A8-13A'!F28/'A8-13A'!F33</f>
        <v>0.018916260273593628</v>
      </c>
      <c r="G28" s="15">
        <f>'A8-13A'!G28/'A8-13A'!G33</f>
        <v>0.020055348525702676</v>
      </c>
      <c r="H28" s="15">
        <f>'A8-13A'!H28/'A8-13A'!H33</f>
        <v>0.018205697390455914</v>
      </c>
      <c r="I28" s="15">
        <f>'A8-13A'!I28/'A8-13A'!I33</f>
        <v>0.01991741366324101</v>
      </c>
      <c r="J28" s="15">
        <f>'A8-13A'!J28/'A8-13A'!J33</f>
        <v>0.01974570950519728</v>
      </c>
      <c r="K28" s="15">
        <f>'A8-13A'!K28/'A8-13A'!K33</f>
        <v>0.02118408233321785</v>
      </c>
      <c r="L28" s="15">
        <f>'A8-13A'!L28/'A8-13A'!L33</f>
        <v>0.02086970601016141</v>
      </c>
      <c r="M28" s="15">
        <f>'A8-13A'!M28/'A8-13A'!M33</f>
        <v>0.020013663074425907</v>
      </c>
      <c r="N28" s="15">
        <f>'A8-13A'!N28/'A8-13A'!N33</f>
        <v>0.020481146203515682</v>
      </c>
    </row>
    <row r="29" spans="1:14" ht="21" customHeight="1">
      <c r="A29" s="22" t="s">
        <v>34</v>
      </c>
      <c r="B29" s="15">
        <f>'A8-13A'!B29/'A8-13A'!B33</f>
        <v>0.016921427411769444</v>
      </c>
      <c r="C29" s="15">
        <f>'A8-13A'!C29/'A8-13A'!C33</f>
        <v>0.01505624991839159</v>
      </c>
      <c r="D29" s="15">
        <f>'A8-13A'!D29/'A8-13A'!D33</f>
        <v>0.016402783107340134</v>
      </c>
      <c r="E29" s="15">
        <f>'A8-13A'!E29/'A8-13A'!E33</f>
        <v>0.013631707956136411</v>
      </c>
      <c r="F29" s="15">
        <f>'A8-13A'!F29/'A8-13A'!F33</f>
        <v>0.015231547412646073</v>
      </c>
      <c r="G29" s="15">
        <f>'A8-13A'!G29/'A8-13A'!G33</f>
        <v>0.016564234503285157</v>
      </c>
      <c r="H29" s="15">
        <f>'A8-13A'!H29/'A8-13A'!H33</f>
        <v>0.019574065952540784</v>
      </c>
      <c r="I29" s="15">
        <f>'A8-13A'!I29/'A8-13A'!I33</f>
        <v>0.017514086748548256</v>
      </c>
      <c r="J29" s="15">
        <f>'A8-13A'!J29/'A8-13A'!J33</f>
        <v>0.019200795531108598</v>
      </c>
      <c r="K29" s="15">
        <f>'A8-13A'!K29/'A8-13A'!K33</f>
        <v>0.015867690295364372</v>
      </c>
      <c r="L29" s="15">
        <f>'A8-13A'!L29/'A8-13A'!L33</f>
        <v>0.015203710088119108</v>
      </c>
      <c r="M29" s="15">
        <f>'A8-13A'!M29/'A8-13A'!M33</f>
        <v>0.013331045575998662</v>
      </c>
      <c r="N29" s="15">
        <f>'A8-13A'!N29/'A8-13A'!N33</f>
        <v>0.014783573189632537</v>
      </c>
    </row>
    <row r="30" spans="1:14" ht="17.25" customHeight="1">
      <c r="A30" s="22" t="s">
        <v>14</v>
      </c>
      <c r="B30" s="15">
        <f>'A8-13A'!B30/'A8-13A'!B33</f>
        <v>0.16810354397529412</v>
      </c>
      <c r="C30" s="15">
        <f>'A8-13A'!C30/'A8-13A'!C33</f>
        <v>0.12618636484489618</v>
      </c>
      <c r="D30" s="15">
        <f>'A8-13A'!D30/'A8-13A'!D33</f>
        <v>0.12829091271378057</v>
      </c>
      <c r="E30" s="15">
        <f>'A8-13A'!E30/'A8-13A'!E33</f>
        <v>0.14622592876146892</v>
      </c>
      <c r="F30" s="15">
        <f>'A8-13A'!F30/'A8-13A'!F33</f>
        <v>0.14503330323566957</v>
      </c>
      <c r="G30" s="15">
        <f>'A8-13A'!G30/'A8-13A'!G33</f>
        <v>0.14024224710636649</v>
      </c>
      <c r="H30" s="15">
        <f>'A8-13A'!H30/'A8-13A'!H33</f>
        <v>0.14182371891258985</v>
      </c>
      <c r="I30" s="15">
        <f>'A8-13A'!I30/'A8-13A'!I33</f>
        <v>0.14451316169037845</v>
      </c>
      <c r="J30" s="15">
        <f>'A8-13A'!J30/'A8-13A'!J33</f>
        <v>0.14713704206182435</v>
      </c>
      <c r="K30" s="15">
        <f>'A8-13A'!K30/'A8-13A'!K33</f>
        <v>0.15280838218153384</v>
      </c>
      <c r="L30" s="15">
        <f>'A8-13A'!L30/'A8-13A'!L33</f>
        <v>0.15171349329929906</v>
      </c>
      <c r="M30" s="15">
        <f>'A8-13A'!M30/'A8-13A'!M33</f>
        <v>0.14594886590462924</v>
      </c>
      <c r="N30" s="15">
        <f>'A8-13A'!N30/'A8-13A'!N33</f>
        <v>0.16339926644096142</v>
      </c>
    </row>
    <row r="31" spans="1:14" ht="25.5">
      <c r="A31" s="374" t="s">
        <v>185</v>
      </c>
      <c r="B31" s="15">
        <f>'A8-13A'!B31/'A8-13A'!B33</f>
        <v>0.05934950722047244</v>
      </c>
      <c r="C31" s="15">
        <f>'A8-13A'!C31/'A8-13A'!C33</f>
        <v>0.06733674630155723</v>
      </c>
      <c r="D31" s="15">
        <f>'A8-13A'!D31/'A8-13A'!D33</f>
        <v>0.06942231592578378</v>
      </c>
      <c r="E31" s="15">
        <f>'A8-13A'!E31/'A8-13A'!E33</f>
        <v>0.07793488986456595</v>
      </c>
      <c r="F31" s="15">
        <f>'A8-13A'!F31/'A8-13A'!F33</f>
        <v>0.07797383832340055</v>
      </c>
      <c r="G31" s="15">
        <f>'A8-13A'!G31/'A8-13A'!G33</f>
        <v>0.07226003920226064</v>
      </c>
      <c r="H31" s="15">
        <f>'A8-13A'!H31/'A8-13A'!H33</f>
        <v>0.0784040568195077</v>
      </c>
      <c r="I31" s="15">
        <f>'A8-13A'!I31/'A8-13A'!I33</f>
        <v>0.07046324817792206</v>
      </c>
      <c r="J31" s="15">
        <f>'A8-13A'!J31/'A8-13A'!J33</f>
        <v>0.07386973585045475</v>
      </c>
      <c r="K31" s="15">
        <f>'A8-13A'!K31/'A8-13A'!K33</f>
        <v>0.07859579353652692</v>
      </c>
      <c r="L31" s="15">
        <f>'A8-13A'!L31/'A8-13A'!L33</f>
        <v>0.07373815526791348</v>
      </c>
      <c r="M31" s="15">
        <f>'A8-13A'!M31/'A8-13A'!M33</f>
        <v>0.07143011766163962</v>
      </c>
      <c r="N31" s="15">
        <f>'A8-13A'!N31/'A8-13A'!N33</f>
        <v>0.07655664740140955</v>
      </c>
    </row>
    <row r="32" spans="1:14" ht="17.25" customHeight="1">
      <c r="A32" s="22" t="s">
        <v>7</v>
      </c>
      <c r="B32" s="15">
        <f>'A8-13A'!B32/'A8-13A'!B33</f>
        <v>0.056759165197586725</v>
      </c>
      <c r="C32" s="15">
        <f>'A8-13A'!C32/'A8-13A'!C33</f>
        <v>0.018555779279518073</v>
      </c>
      <c r="D32" s="15">
        <f>'A8-13A'!D32/'A8-13A'!D33</f>
        <v>0.01772824169407757</v>
      </c>
      <c r="E32" s="15">
        <f>'A8-13A'!E32/'A8-13A'!E33</f>
        <v>0.0168268201952127</v>
      </c>
      <c r="F32" s="15">
        <f>'A8-13A'!F32/'A8-13A'!F33</f>
        <v>0.019044642088252763</v>
      </c>
      <c r="G32" s="15">
        <f>'A8-13A'!G32/'A8-13A'!G33</f>
        <v>0.01329313938529005</v>
      </c>
      <c r="H32" s="15">
        <f>'A8-13A'!H32/'A8-13A'!H33</f>
        <v>0.015202632721920803</v>
      </c>
      <c r="I32" s="15">
        <f>'A8-13A'!I32/'A8-13A'!I33</f>
        <v>0.010827143969925054</v>
      </c>
      <c r="J32" s="15">
        <f>'A8-13A'!J32/'A8-13A'!J33</f>
        <v>0.010183911899065137</v>
      </c>
      <c r="K32" s="15">
        <f>'A8-13A'!K32/'A8-13A'!K33</f>
        <v>0.007747485065136238</v>
      </c>
      <c r="L32" s="15">
        <f>'A8-13A'!L32/'A8-13A'!L33</f>
        <v>0.008330691494208179</v>
      </c>
      <c r="M32" s="15">
        <f>'A8-13A'!M32/'A8-13A'!M33</f>
        <v>0.005253967144994588</v>
      </c>
      <c r="N32" s="15">
        <f>'A8-13A'!N32/'A8-13A'!N33</f>
        <v>0.007018682406856636</v>
      </c>
    </row>
    <row r="33" spans="1:14" ht="17.25" customHeight="1">
      <c r="A33" s="26" t="s">
        <v>61</v>
      </c>
      <c r="B33" s="15">
        <f>'A8-13A'!B33/'A8-13A'!B33</f>
        <v>1</v>
      </c>
      <c r="C33" s="15">
        <f>'A8-13A'!C33/'A8-13A'!C33</f>
        <v>1</v>
      </c>
      <c r="D33" s="15">
        <f>'A8-13A'!D33/'A8-13A'!D33</f>
        <v>1</v>
      </c>
      <c r="E33" s="15">
        <f>'A8-13A'!E33/'A8-13A'!E33</f>
        <v>1</v>
      </c>
      <c r="F33" s="15">
        <f>'A8-13A'!F33/'A8-13A'!F33</f>
        <v>1</v>
      </c>
      <c r="G33" s="15">
        <f>'A8-13A'!G33/'A8-13A'!G33</f>
        <v>1</v>
      </c>
      <c r="H33" s="15">
        <f>'A8-13A'!H33/'A8-13A'!H33</f>
        <v>1</v>
      </c>
      <c r="I33" s="15">
        <f>'A8-13A'!I33/'A8-13A'!I33</f>
        <v>1</v>
      </c>
      <c r="J33" s="15">
        <f>'A8-13A'!J33/'A8-13A'!J33</f>
        <v>1</v>
      </c>
      <c r="K33" s="15">
        <f>'A8-13A'!K33/'A8-13A'!K33</f>
        <v>1</v>
      </c>
      <c r="L33" s="15">
        <f>'A8-13A'!L33/'A8-13A'!L33</f>
        <v>1</v>
      </c>
      <c r="M33" s="15">
        <f>'A8-13A'!M33/'A8-13A'!M33</f>
        <v>1</v>
      </c>
      <c r="N33" s="15">
        <f>'A8-13A'!N33/'A8-13A'!N33</f>
        <v>1</v>
      </c>
    </row>
    <row r="34" ht="17.25" customHeight="1">
      <c r="A34" s="1" t="s">
        <v>127</v>
      </c>
    </row>
    <row r="35" ht="17.25" customHeight="1">
      <c r="A35" s="52" t="s">
        <v>90</v>
      </c>
    </row>
    <row r="36" spans="1:10" ht="17.25" customHeight="1">
      <c r="A36" s="434" t="s">
        <v>130</v>
      </c>
      <c r="B36" s="434"/>
      <c r="C36" s="434"/>
      <c r="D36" s="434"/>
      <c r="E36" s="434"/>
      <c r="F36" s="434"/>
      <c r="G36" s="434"/>
      <c r="H36" s="434"/>
      <c r="I36" s="434"/>
      <c r="J36" s="434"/>
    </row>
    <row r="37" spans="1:10" ht="26.25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</row>
  </sheetData>
  <sheetProtection/>
  <mergeCells count="5">
    <mergeCell ref="A36:J37"/>
    <mergeCell ref="B24:M24"/>
    <mergeCell ref="B14:M14"/>
    <mergeCell ref="A1:M2"/>
    <mergeCell ref="B5:M5"/>
  </mergeCells>
  <printOptions horizontalCentered="1"/>
  <pageMargins left="0.75" right="0.75" top="0.75" bottom="1" header="0.5" footer="0.5"/>
  <pageSetup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60" workbookViewId="0" topLeftCell="A1">
      <selection activeCell="K39" sqref="K39"/>
    </sheetView>
  </sheetViews>
  <sheetFormatPr defaultColWidth="9.140625" defaultRowHeight="17.25" customHeight="1"/>
  <cols>
    <col min="1" max="1" width="29.7109375" style="1" customWidth="1"/>
    <col min="2" max="14" width="9.140625" style="1" customWidth="1"/>
    <col min="15" max="15" width="16.140625" style="1" hidden="1" customWidth="1"/>
    <col min="16" max="16" width="12.421875" style="1" hidden="1" customWidth="1"/>
    <col min="17" max="28" width="9.140625" style="1" hidden="1" customWidth="1"/>
    <col min="29" max="29" width="15.57421875" style="1" hidden="1" customWidth="1"/>
    <col min="30" max="32" width="9.140625" style="1" hidden="1" customWidth="1"/>
    <col min="33" max="42" width="9.140625" style="1" customWidth="1"/>
    <col min="43" max="16384" width="9.140625" style="1" customWidth="1"/>
  </cols>
  <sheetData>
    <row r="1" spans="1:29" ht="21" customHeight="1" thickTop="1">
      <c r="A1" s="382" t="s">
        <v>184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O1" s="474"/>
      <c r="P1" s="475"/>
      <c r="Q1" s="317" t="s">
        <v>146</v>
      </c>
      <c r="R1" s="318" t="s">
        <v>147</v>
      </c>
      <c r="S1" s="318" t="s">
        <v>148</v>
      </c>
      <c r="T1" s="318" t="s">
        <v>149</v>
      </c>
      <c r="U1" s="318" t="s">
        <v>150</v>
      </c>
      <c r="V1" s="318" t="s">
        <v>151</v>
      </c>
      <c r="W1" s="318" t="s">
        <v>152</v>
      </c>
      <c r="X1" s="318" t="s">
        <v>153</v>
      </c>
      <c r="Y1" s="318" t="s">
        <v>154</v>
      </c>
      <c r="Z1" s="318" t="s">
        <v>155</v>
      </c>
      <c r="AA1" s="318" t="s">
        <v>156</v>
      </c>
      <c r="AB1" s="318" t="s">
        <v>157</v>
      </c>
      <c r="AC1" s="319" t="s">
        <v>158</v>
      </c>
    </row>
    <row r="2" spans="1:29" ht="33.75" customHeight="1" thickBo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476"/>
      <c r="P2" s="477"/>
      <c r="Q2" s="320" t="s">
        <v>94</v>
      </c>
      <c r="R2" s="321" t="s">
        <v>94</v>
      </c>
      <c r="S2" s="321" t="s">
        <v>94</v>
      </c>
      <c r="T2" s="321" t="s">
        <v>94</v>
      </c>
      <c r="U2" s="321" t="s">
        <v>94</v>
      </c>
      <c r="V2" s="321" t="s">
        <v>94</v>
      </c>
      <c r="W2" s="321" t="s">
        <v>94</v>
      </c>
      <c r="X2" s="321" t="s">
        <v>94</v>
      </c>
      <c r="Y2" s="321" t="s">
        <v>94</v>
      </c>
      <c r="Z2" s="321" t="s">
        <v>94</v>
      </c>
      <c r="AA2" s="321" t="s">
        <v>94</v>
      </c>
      <c r="AB2" s="321" t="s">
        <v>94</v>
      </c>
      <c r="AC2" s="322" t="s">
        <v>94</v>
      </c>
    </row>
    <row r="3" spans="15:29" ht="21" customHeight="1" thickTop="1">
      <c r="O3" s="478" t="s">
        <v>119</v>
      </c>
      <c r="P3" s="323" t="s">
        <v>120</v>
      </c>
      <c r="Q3" s="324">
        <v>565.803567927724</v>
      </c>
      <c r="R3" s="325">
        <v>397.8497600000001</v>
      </c>
      <c r="S3" s="325">
        <v>369.31713308049183</v>
      </c>
      <c r="T3" s="325">
        <v>380.7594727028008</v>
      </c>
      <c r="U3" s="325">
        <v>363.8232852189361</v>
      </c>
      <c r="V3" s="325">
        <v>370.6529383467804</v>
      </c>
      <c r="W3" s="325">
        <v>385.68005871795685</v>
      </c>
      <c r="X3" s="325">
        <v>414.0779939617355</v>
      </c>
      <c r="Y3" s="325">
        <v>366.7367093447266</v>
      </c>
      <c r="Z3" s="325">
        <v>434.85679626464844</v>
      </c>
      <c r="AA3" s="325">
        <v>529.1092872619629</v>
      </c>
      <c r="AB3" s="325">
        <v>595.6171989440918</v>
      </c>
      <c r="AC3" s="326">
        <v>601.9659519195557</v>
      </c>
    </row>
    <row r="4" spans="1:29" s="23" customFormat="1" ht="17.25" customHeight="1">
      <c r="A4" s="18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479"/>
      <c r="P4" s="327" t="s">
        <v>121</v>
      </c>
      <c r="Q4" s="328">
        <v>311.5956709760957</v>
      </c>
      <c r="R4" s="329">
        <v>268.21811999999966</v>
      </c>
      <c r="S4" s="329">
        <v>269.711649030884</v>
      </c>
      <c r="T4" s="329">
        <v>248.2329261526832</v>
      </c>
      <c r="U4" s="329">
        <v>319.8337762340805</v>
      </c>
      <c r="V4" s="329">
        <v>316.7146570068545</v>
      </c>
      <c r="W4" s="329">
        <v>335.3547229513298</v>
      </c>
      <c r="X4" s="329">
        <v>351.0848027759198</v>
      </c>
      <c r="Y4" s="329">
        <v>321.7691340567078</v>
      </c>
      <c r="Z4" s="329">
        <v>274.5884895324707</v>
      </c>
      <c r="AA4" s="329">
        <v>350.4178047180176</v>
      </c>
      <c r="AB4" s="329">
        <v>332.57365226745605</v>
      </c>
      <c r="AC4" s="330">
        <v>348.83177280426025</v>
      </c>
    </row>
    <row r="5" spans="1:29" s="13" customFormat="1" ht="17.25" customHeight="1">
      <c r="A5" s="20" t="s">
        <v>67</v>
      </c>
      <c r="B5" s="16">
        <f aca="true" t="shared" si="0" ref="B5:L5">SUM(Q3:Q6)/SUM(Q3:Q18)</f>
        <v>0.15159350582587752</v>
      </c>
      <c r="C5" s="16">
        <f t="shared" si="0"/>
        <v>0.1306201406112839</v>
      </c>
      <c r="D5" s="16">
        <f t="shared" si="0"/>
        <v>0.12987431275951464</v>
      </c>
      <c r="E5" s="16">
        <f t="shared" si="0"/>
        <v>0.1300018583719202</v>
      </c>
      <c r="F5" s="16">
        <f t="shared" si="0"/>
        <v>0.14846318682141593</v>
      </c>
      <c r="G5" s="16">
        <f t="shared" si="0"/>
        <v>0.15167160199270438</v>
      </c>
      <c r="H5" s="16">
        <f t="shared" si="0"/>
        <v>0.15474942796942456</v>
      </c>
      <c r="I5" s="16">
        <f t="shared" si="0"/>
        <v>0.16691320766203405</v>
      </c>
      <c r="J5" s="16">
        <f t="shared" si="0"/>
        <v>0.1693674672256272</v>
      </c>
      <c r="K5" s="16">
        <f t="shared" si="0"/>
        <v>0.16620560067478807</v>
      </c>
      <c r="L5" s="16">
        <f t="shared" si="0"/>
        <v>0.19272911378021304</v>
      </c>
      <c r="M5" s="16">
        <f>SUM(AB3:AB6)/SUM(AB3:AB18)</f>
        <v>0.21155070659815867</v>
      </c>
      <c r="N5" s="16">
        <f>SUM(AC3:AC6)/SUM(AC3:AC18)</f>
        <v>0.21377144171163906</v>
      </c>
      <c r="O5" s="479"/>
      <c r="P5" s="327" t="s">
        <v>122</v>
      </c>
      <c r="Q5" s="328">
        <v>114.76147694799728</v>
      </c>
      <c r="R5" s="329">
        <v>123.63815999999994</v>
      </c>
      <c r="S5" s="329">
        <v>139.18485260526842</v>
      </c>
      <c r="T5" s="329">
        <v>112.17110178700447</v>
      </c>
      <c r="U5" s="329">
        <v>145.26101886961396</v>
      </c>
      <c r="V5" s="329">
        <v>159.50777999362708</v>
      </c>
      <c r="W5" s="329">
        <v>152.77565120011505</v>
      </c>
      <c r="X5" s="329">
        <v>154.1591231872319</v>
      </c>
      <c r="Y5" s="329">
        <v>193.3373684701458</v>
      </c>
      <c r="Z5" s="329">
        <v>136.43522262573242</v>
      </c>
      <c r="AA5" s="329">
        <v>167.4144744873047</v>
      </c>
      <c r="AB5" s="329">
        <v>157.05561637878418</v>
      </c>
      <c r="AC5" s="330">
        <v>182.39116668701172</v>
      </c>
    </row>
    <row r="6" spans="1:29" ht="17.25" customHeight="1">
      <c r="A6" s="20" t="s">
        <v>36</v>
      </c>
      <c r="B6" s="16">
        <f aca="true" t="shared" si="1" ref="B6:M6">Q3/SUM(Q3:Q6)</f>
        <v>0.5123784258677013</v>
      </c>
      <c r="C6" s="16">
        <f t="shared" si="1"/>
        <v>0.4086337937896544</v>
      </c>
      <c r="D6" s="16">
        <f t="shared" si="1"/>
        <v>0.35631516821200904</v>
      </c>
      <c r="E6" s="16">
        <f t="shared" si="1"/>
        <v>0.40834724914224557</v>
      </c>
      <c r="F6" s="16">
        <f t="shared" si="1"/>
        <v>0.3444003785234445</v>
      </c>
      <c r="G6" s="16">
        <f t="shared" si="1"/>
        <v>0.3343996677138149</v>
      </c>
      <c r="H6" s="16">
        <f t="shared" si="1"/>
        <v>0.3323968484372703</v>
      </c>
      <c r="I6" s="16">
        <f t="shared" si="1"/>
        <v>0.34123328585385343</v>
      </c>
      <c r="J6" s="16">
        <f t="shared" si="1"/>
        <v>0.30912179911150944</v>
      </c>
      <c r="K6" s="16">
        <f t="shared" si="1"/>
        <v>0.3914469290183497</v>
      </c>
      <c r="L6" s="16">
        <f t="shared" si="1"/>
        <v>0.3985291642630058</v>
      </c>
      <c r="M6" s="16">
        <f t="shared" si="1"/>
        <v>0.40585146211009976</v>
      </c>
      <c r="N6" s="16">
        <f>AC3/SUM(AC3:AC6)</f>
        <v>0.3948699015327641</v>
      </c>
      <c r="O6" s="479"/>
      <c r="P6" s="327" t="s">
        <v>123</v>
      </c>
      <c r="Q6" s="328">
        <v>112.10819822189396</v>
      </c>
      <c r="R6" s="329">
        <v>183.9034999999998</v>
      </c>
      <c r="S6" s="329">
        <v>258.2764337071242</v>
      </c>
      <c r="T6" s="329">
        <v>191.27690027267798</v>
      </c>
      <c r="U6" s="329">
        <v>227.47821859772444</v>
      </c>
      <c r="V6" s="329">
        <v>261.53762302925463</v>
      </c>
      <c r="W6" s="329">
        <v>286.4895535209388</v>
      </c>
      <c r="X6" s="329">
        <v>294.1528820001534</v>
      </c>
      <c r="Y6" s="329">
        <v>304.5393415388111</v>
      </c>
      <c r="Z6" s="329">
        <v>265.0154113769531</v>
      </c>
      <c r="AA6" s="329">
        <v>280.7135581970215</v>
      </c>
      <c r="AB6" s="329">
        <v>382.32789039611816</v>
      </c>
      <c r="AC6" s="330">
        <v>391.2776470184326</v>
      </c>
    </row>
    <row r="7" spans="1:29" ht="17.25" customHeight="1">
      <c r="A7" s="20" t="s">
        <v>16</v>
      </c>
      <c r="B7" s="16">
        <f>Q4/SUM(Q3:Q6)</f>
        <v>0.2821737232705406</v>
      </c>
      <c r="C7" s="16">
        <f aca="true" t="shared" si="2" ref="C7:N7">R4/SUM(R3:R6)</f>
        <v>0.27548838521035834</v>
      </c>
      <c r="D7" s="16">
        <f t="shared" si="2"/>
        <v>0.2602163370856464</v>
      </c>
      <c r="E7" s="16">
        <f t="shared" si="2"/>
        <v>0.2662185442726945</v>
      </c>
      <c r="F7" s="16">
        <f t="shared" si="2"/>
        <v>0.30275927373179273</v>
      </c>
      <c r="G7" s="16">
        <f t="shared" si="2"/>
        <v>0.28573704699488717</v>
      </c>
      <c r="H7" s="16">
        <f t="shared" si="2"/>
        <v>0.28902415486068267</v>
      </c>
      <c r="I7" s="16">
        <f t="shared" si="2"/>
        <v>0.2893218732016219</v>
      </c>
      <c r="J7" s="16">
        <f t="shared" si="2"/>
        <v>0.27121870018380323</v>
      </c>
      <c r="K7" s="16">
        <f t="shared" si="2"/>
        <v>0.24717751198686055</v>
      </c>
      <c r="L7" s="16">
        <f t="shared" si="2"/>
        <v>0.2639373721444563</v>
      </c>
      <c r="M7" s="16">
        <f t="shared" si="2"/>
        <v>0.22661451561729087</v>
      </c>
      <c r="N7" s="16">
        <f t="shared" si="2"/>
        <v>0.22882219058981798</v>
      </c>
      <c r="O7" s="479" t="s">
        <v>124</v>
      </c>
      <c r="P7" s="327" t="s">
        <v>120</v>
      </c>
      <c r="Q7" s="328">
        <v>1051.1131423123002</v>
      </c>
      <c r="R7" s="329">
        <v>767.5710400000005</v>
      </c>
      <c r="S7" s="329">
        <v>662.5860795860945</v>
      </c>
      <c r="T7" s="329">
        <v>673.6160327500471</v>
      </c>
      <c r="U7" s="329">
        <v>607.0911090338731</v>
      </c>
      <c r="V7" s="329">
        <v>574.9134369979529</v>
      </c>
      <c r="W7" s="329">
        <v>554.297100363553</v>
      </c>
      <c r="X7" s="329">
        <v>446.5498102843124</v>
      </c>
      <c r="Y7" s="329">
        <v>385.11856284178043</v>
      </c>
      <c r="Z7" s="329">
        <v>386.9251251220703</v>
      </c>
      <c r="AA7" s="329">
        <v>413.4222984313965</v>
      </c>
      <c r="AB7" s="329">
        <v>398.7020492553711</v>
      </c>
      <c r="AC7" s="330">
        <v>362.52222061157227</v>
      </c>
    </row>
    <row r="8" spans="1:29" ht="17.25" customHeight="1">
      <c r="A8" s="20" t="s">
        <v>17</v>
      </c>
      <c r="B8" s="16">
        <f>Q5/SUM(Q3:Q6)</f>
        <v>0.10392529888814461</v>
      </c>
      <c r="C8" s="16">
        <f aca="true" t="shared" si="3" ref="C8:N8">R5/SUM(R3:R6)</f>
        <v>0.12698947054278042</v>
      </c>
      <c r="D8" s="16">
        <f t="shared" si="3"/>
        <v>0.13428479137955693</v>
      </c>
      <c r="E8" s="16">
        <f t="shared" si="3"/>
        <v>0.12029841443690278</v>
      </c>
      <c r="F8" s="16">
        <f t="shared" si="3"/>
        <v>0.13750617927956754</v>
      </c>
      <c r="G8" s="16">
        <f t="shared" si="3"/>
        <v>0.14390645023764323</v>
      </c>
      <c r="H8" s="16">
        <f t="shared" si="3"/>
        <v>0.13166909677849403</v>
      </c>
      <c r="I8" s="16">
        <f t="shared" si="3"/>
        <v>0.12703941024788967</v>
      </c>
      <c r="J8" s="16">
        <f t="shared" si="3"/>
        <v>0.1629637657047262</v>
      </c>
      <c r="K8" s="16">
        <f t="shared" si="3"/>
        <v>0.12281548630615144</v>
      </c>
      <c r="L8" s="16">
        <f t="shared" si="3"/>
        <v>0.126097863351098</v>
      </c>
      <c r="M8" s="16">
        <f t="shared" si="3"/>
        <v>0.10701714398599096</v>
      </c>
      <c r="N8" s="16">
        <f t="shared" si="3"/>
        <v>0.11964261732824856</v>
      </c>
      <c r="O8" s="479"/>
      <c r="P8" s="327" t="s">
        <v>121</v>
      </c>
      <c r="Q8" s="328">
        <v>981.7376457317037</v>
      </c>
      <c r="R8" s="329">
        <v>837.8563900000014</v>
      </c>
      <c r="S8" s="329">
        <v>782.944242922093</v>
      </c>
      <c r="T8" s="329">
        <v>742.3462790574984</v>
      </c>
      <c r="U8" s="329">
        <v>761.5701132682447</v>
      </c>
      <c r="V8" s="329">
        <v>730.8751458505124</v>
      </c>
      <c r="W8" s="329">
        <v>711.2028282917222</v>
      </c>
      <c r="X8" s="329">
        <v>611.5757612834375</v>
      </c>
      <c r="Y8" s="329">
        <v>537.9397998536284</v>
      </c>
      <c r="Z8" s="329">
        <v>474.93762969970703</v>
      </c>
      <c r="AA8" s="329">
        <v>468.79844665527344</v>
      </c>
      <c r="AB8" s="329">
        <v>377.2468090057373</v>
      </c>
      <c r="AC8" s="330">
        <v>363.0481481552124</v>
      </c>
    </row>
    <row r="9" spans="1:29" ht="17.25" customHeight="1">
      <c r="A9" s="28" t="s">
        <v>18</v>
      </c>
      <c r="B9" s="16">
        <f>Q6/SUM(Q3:Q6)</f>
        <v>0.10152255197361341</v>
      </c>
      <c r="C9" s="16">
        <f aca="true" t="shared" si="4" ref="C9:N9">R6/SUM(R3:R6)</f>
        <v>0.18888835045720678</v>
      </c>
      <c r="D9" s="16">
        <f t="shared" si="4"/>
        <v>0.2491837033227877</v>
      </c>
      <c r="E9" s="16">
        <f t="shared" si="4"/>
        <v>0.20513579214815725</v>
      </c>
      <c r="F9" s="16">
        <f t="shared" si="4"/>
        <v>0.21533416846519518</v>
      </c>
      <c r="G9" s="16">
        <f t="shared" si="4"/>
        <v>0.23595683505365478</v>
      </c>
      <c r="H9" s="16">
        <f t="shared" si="4"/>
        <v>0.24690989992355292</v>
      </c>
      <c r="I9" s="16">
        <f t="shared" si="4"/>
        <v>0.2424054306966351</v>
      </c>
      <c r="J9" s="16">
        <f t="shared" si="4"/>
        <v>0.2566957349999612</v>
      </c>
      <c r="K9" s="16">
        <f t="shared" si="4"/>
        <v>0.23856007268863832</v>
      </c>
      <c r="L9" s="16">
        <f t="shared" si="4"/>
        <v>0.21143560024143998</v>
      </c>
      <c r="M9" s="16">
        <f t="shared" si="4"/>
        <v>0.2605168782866184</v>
      </c>
      <c r="N9" s="16">
        <f t="shared" si="4"/>
        <v>0.2566652905491694</v>
      </c>
      <c r="O9" s="479"/>
      <c r="P9" s="327" t="s">
        <v>122</v>
      </c>
      <c r="Q9" s="328">
        <v>412.9945235291343</v>
      </c>
      <c r="R9" s="329">
        <v>390.2199400000006</v>
      </c>
      <c r="S9" s="329">
        <v>499.3148142776537</v>
      </c>
      <c r="T9" s="329">
        <v>455.30808359507694</v>
      </c>
      <c r="U9" s="329">
        <v>435.61815175356116</v>
      </c>
      <c r="V9" s="329">
        <v>482.8459892692748</v>
      </c>
      <c r="W9" s="329">
        <v>414.2204829116601</v>
      </c>
      <c r="X9" s="329">
        <v>383.668454830448</v>
      </c>
      <c r="Y9" s="329">
        <v>296.0754750472687</v>
      </c>
      <c r="Z9" s="329">
        <v>269.8672294616699</v>
      </c>
      <c r="AA9" s="329">
        <v>274.874210357666</v>
      </c>
      <c r="AB9" s="329">
        <v>217.516827583313</v>
      </c>
      <c r="AC9" s="330">
        <v>237.83137798309326</v>
      </c>
    </row>
    <row r="10" spans="1:29" ht="17.25" customHeight="1">
      <c r="A10" s="8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59"/>
      <c r="O10" s="479"/>
      <c r="P10" s="327" t="s">
        <v>123</v>
      </c>
      <c r="Q10" s="328">
        <v>496.69273034443376</v>
      </c>
      <c r="R10" s="329">
        <v>844.1466300000029</v>
      </c>
      <c r="S10" s="329">
        <v>1041.8931393657474</v>
      </c>
      <c r="T10" s="329">
        <v>857.4689698104787</v>
      </c>
      <c r="U10" s="329">
        <v>878.8949951605338</v>
      </c>
      <c r="V10" s="329">
        <v>977.434732474451</v>
      </c>
      <c r="W10" s="329">
        <v>1007.4114974322559</v>
      </c>
      <c r="X10" s="329">
        <v>956.5035622600117</v>
      </c>
      <c r="Y10" s="329">
        <v>903.979874262372</v>
      </c>
      <c r="Z10" s="329">
        <v>787.5045776367188</v>
      </c>
      <c r="AA10" s="329">
        <v>707.0690155029297</v>
      </c>
      <c r="AB10" s="329">
        <v>797.925329208374</v>
      </c>
      <c r="AC10" s="330">
        <v>808.1952571868896</v>
      </c>
    </row>
    <row r="11" spans="1:29" s="13" customFormat="1" ht="17.25" customHeight="1">
      <c r="A11" s="29" t="s">
        <v>66</v>
      </c>
      <c r="B11" s="16">
        <f>SUM(Q7:Q10)/SUM(Q3:Q18)</f>
        <v>0.4039502082465777</v>
      </c>
      <c r="C11" s="16">
        <f aca="true" t="shared" si="5" ref="C11:N11">SUM(R7:R10)/SUM(R3:R18)</f>
        <v>0.3809887602242283</v>
      </c>
      <c r="D11" s="16">
        <f t="shared" si="5"/>
        <v>0.3742443780456293</v>
      </c>
      <c r="E11" s="16">
        <f t="shared" si="5"/>
        <v>0.3804438204759764</v>
      </c>
      <c r="F11" s="16">
        <f t="shared" si="5"/>
        <v>0.3770863435043277</v>
      </c>
      <c r="G11" s="16">
        <f t="shared" si="5"/>
        <v>0.3784998581438792</v>
      </c>
      <c r="H11" s="16">
        <f t="shared" si="5"/>
        <v>0.35838328938506175</v>
      </c>
      <c r="I11" s="16">
        <f t="shared" si="5"/>
        <v>0.32988533656901703</v>
      </c>
      <c r="J11" s="16">
        <f t="shared" si="5"/>
        <v>0.3030948078262135</v>
      </c>
      <c r="K11" s="16">
        <f t="shared" si="5"/>
        <v>0.2871443917601569</v>
      </c>
      <c r="L11" s="16">
        <f t="shared" si="5"/>
        <v>0.27061144373054846</v>
      </c>
      <c r="M11" s="16">
        <f t="shared" si="5"/>
        <v>0.25822884746226293</v>
      </c>
      <c r="N11" s="16">
        <f t="shared" si="5"/>
        <v>0.24842581723951476</v>
      </c>
      <c r="O11" s="479" t="s">
        <v>125</v>
      </c>
      <c r="P11" s="327" t="s">
        <v>120</v>
      </c>
      <c r="Q11" s="328">
        <v>640.5159142457354</v>
      </c>
      <c r="R11" s="329">
        <v>514.6905700000002</v>
      </c>
      <c r="S11" s="329">
        <v>439.0267592486488</v>
      </c>
      <c r="T11" s="329">
        <v>428.8127224509138</v>
      </c>
      <c r="U11" s="329">
        <v>412.4930895732545</v>
      </c>
      <c r="V11" s="329">
        <v>428.71610747238736</v>
      </c>
      <c r="W11" s="329">
        <v>410.6994232384404</v>
      </c>
      <c r="X11" s="329">
        <v>391.87644141485475</v>
      </c>
      <c r="Y11" s="329">
        <v>368.350491261055</v>
      </c>
      <c r="Z11" s="329">
        <v>435.1305961608887</v>
      </c>
      <c r="AA11" s="329">
        <v>498.7494468688965</v>
      </c>
      <c r="AB11" s="329">
        <v>440.80963134765625</v>
      </c>
      <c r="AC11" s="330">
        <v>503.1224012374878</v>
      </c>
    </row>
    <row r="12" spans="1:29" ht="17.25" customHeight="1">
      <c r="A12" s="20" t="s">
        <v>15</v>
      </c>
      <c r="B12" s="16">
        <f>Q7/SUM(Q7:Q10)</f>
        <v>0.3572131022059169</v>
      </c>
      <c r="C12" s="16">
        <f aca="true" t="shared" si="6" ref="C12:N12">R7/SUM(R7:R10)</f>
        <v>0.27029109857968536</v>
      </c>
      <c r="D12" s="16">
        <f t="shared" si="6"/>
        <v>0.22184269873148593</v>
      </c>
      <c r="E12" s="16">
        <f t="shared" si="6"/>
        <v>0.24685979223136284</v>
      </c>
      <c r="F12" s="16">
        <f t="shared" si="6"/>
        <v>0.22625853764815576</v>
      </c>
      <c r="G12" s="16">
        <f t="shared" si="6"/>
        <v>0.2078449140965085</v>
      </c>
      <c r="H12" s="16">
        <f t="shared" si="6"/>
        <v>0.2062783365815481</v>
      </c>
      <c r="I12" s="16">
        <f t="shared" si="6"/>
        <v>0.18619449579405467</v>
      </c>
      <c r="J12" s="16">
        <f t="shared" si="6"/>
        <v>0.18139328132268426</v>
      </c>
      <c r="K12" s="16">
        <f t="shared" si="6"/>
        <v>0.20160387521104112</v>
      </c>
      <c r="L12" s="16">
        <f t="shared" si="6"/>
        <v>0.221773569747364</v>
      </c>
      <c r="M12" s="16">
        <f t="shared" si="6"/>
        <v>0.22256561850826334</v>
      </c>
      <c r="N12" s="16">
        <f t="shared" si="6"/>
        <v>0.20463018384316004</v>
      </c>
      <c r="O12" s="479"/>
      <c r="P12" s="327" t="s">
        <v>121</v>
      </c>
      <c r="Q12" s="328">
        <v>708.4504451587112</v>
      </c>
      <c r="R12" s="329">
        <v>607.6168399999996</v>
      </c>
      <c r="S12" s="329">
        <v>629.9502289551474</v>
      </c>
      <c r="T12" s="329">
        <v>579.967638648405</v>
      </c>
      <c r="U12" s="329">
        <v>543.1687775312996</v>
      </c>
      <c r="V12" s="329">
        <v>528.9970389725739</v>
      </c>
      <c r="W12" s="329">
        <v>613.1140470275719</v>
      </c>
      <c r="X12" s="329">
        <v>513.3036782473401</v>
      </c>
      <c r="Y12" s="329">
        <v>526.90752123296</v>
      </c>
      <c r="Z12" s="329">
        <v>501.95093154907227</v>
      </c>
      <c r="AA12" s="329">
        <v>540.5295372009277</v>
      </c>
      <c r="AB12" s="329">
        <v>460.3489637374878</v>
      </c>
      <c r="AC12" s="330">
        <v>533.5850954055786</v>
      </c>
    </row>
    <row r="13" spans="1:29" ht="17.25" customHeight="1">
      <c r="A13" s="20" t="s">
        <v>16</v>
      </c>
      <c r="B13" s="16">
        <f>Q8/SUM(Q7:Q10)</f>
        <v>0.3336363478556532</v>
      </c>
      <c r="C13" s="16">
        <f aca="true" t="shared" si="7" ref="C13:N13">R8/SUM(R7:R10)</f>
        <v>0.29504125651367663</v>
      </c>
      <c r="D13" s="16">
        <f t="shared" si="7"/>
        <v>0.2621402247306773</v>
      </c>
      <c r="E13" s="16">
        <f t="shared" si="7"/>
        <v>0.27204733750726856</v>
      </c>
      <c r="F13" s="16">
        <f t="shared" si="7"/>
        <v>0.2838317636027167</v>
      </c>
      <c r="G13" s="16">
        <f t="shared" si="7"/>
        <v>0.264228790159785</v>
      </c>
      <c r="H13" s="16">
        <f t="shared" si="7"/>
        <v>0.2646698607946664</v>
      </c>
      <c r="I13" s="16">
        <f t="shared" si="7"/>
        <v>0.25500411799421424</v>
      </c>
      <c r="J13" s="16">
        <f t="shared" si="7"/>
        <v>0.25337305148182704</v>
      </c>
      <c r="K13" s="16">
        <f t="shared" si="7"/>
        <v>0.24746200340647206</v>
      </c>
      <c r="L13" s="16">
        <f t="shared" si="7"/>
        <v>0.2514791906513759</v>
      </c>
      <c r="M13" s="16">
        <f t="shared" si="7"/>
        <v>0.21058875802981472</v>
      </c>
      <c r="N13" s="16">
        <f t="shared" si="7"/>
        <v>0.20492705019734297</v>
      </c>
      <c r="O13" s="479"/>
      <c r="P13" s="327" t="s">
        <v>122</v>
      </c>
      <c r="Q13" s="328">
        <v>283.767954143236</v>
      </c>
      <c r="R13" s="329">
        <v>259.58838000000026</v>
      </c>
      <c r="S13" s="329">
        <v>378.03856134192716</v>
      </c>
      <c r="T13" s="329">
        <v>365.9550176093503</v>
      </c>
      <c r="U13" s="329">
        <v>378.2398370527751</v>
      </c>
      <c r="V13" s="329">
        <v>397.3774519582943</v>
      </c>
      <c r="W13" s="329">
        <v>381.9349353432455</v>
      </c>
      <c r="X13" s="329">
        <v>343.22120088743145</v>
      </c>
      <c r="Y13" s="329">
        <v>348.1572343269504</v>
      </c>
      <c r="Z13" s="329">
        <v>321.9357490539551</v>
      </c>
      <c r="AA13" s="329">
        <v>360.62793731689453</v>
      </c>
      <c r="AB13" s="329">
        <v>261.6389989852905</v>
      </c>
      <c r="AC13" s="330">
        <v>354.37963008880615</v>
      </c>
    </row>
    <row r="14" spans="1:29" ht="17.25" customHeight="1">
      <c r="A14" s="20" t="s">
        <v>17</v>
      </c>
      <c r="B14" s="16">
        <f>Q9/SUM(Q7:Q10)</f>
        <v>0.14035316371304993</v>
      </c>
      <c r="C14" s="16">
        <f aca="true" t="shared" si="8" ref="C14:N14">R9/SUM(R7:R10)</f>
        <v>0.1374113544855718</v>
      </c>
      <c r="D14" s="16">
        <f t="shared" si="8"/>
        <v>0.16717729111538382</v>
      </c>
      <c r="E14" s="16">
        <f t="shared" si="8"/>
        <v>0.16685656732170887</v>
      </c>
      <c r="F14" s="16">
        <f t="shared" si="8"/>
        <v>0.16235178628394936</v>
      </c>
      <c r="G14" s="16">
        <f t="shared" si="8"/>
        <v>0.17456033674487492</v>
      </c>
      <c r="H14" s="16">
        <f t="shared" si="8"/>
        <v>0.15414966475015157</v>
      </c>
      <c r="I14" s="16">
        <f t="shared" si="8"/>
        <v>0.159975332771402</v>
      </c>
      <c r="J14" s="16">
        <f t="shared" si="8"/>
        <v>0.13945342323075932</v>
      </c>
      <c r="K14" s="16">
        <f t="shared" si="8"/>
        <v>0.14061190581711477</v>
      </c>
      <c r="L14" s="16">
        <f t="shared" si="8"/>
        <v>0.14745173420447025</v>
      </c>
      <c r="M14" s="16">
        <f t="shared" si="8"/>
        <v>0.12142342222080554</v>
      </c>
      <c r="N14" s="16">
        <f t="shared" si="8"/>
        <v>0.13424688428270903</v>
      </c>
      <c r="O14" s="479"/>
      <c r="P14" s="327" t="s">
        <v>123</v>
      </c>
      <c r="Q14" s="328">
        <v>369.4402641142694</v>
      </c>
      <c r="R14" s="329">
        <v>770.4226300000014</v>
      </c>
      <c r="S14" s="329">
        <v>978.2503525297282</v>
      </c>
      <c r="T14" s="329">
        <v>842.1376069531512</v>
      </c>
      <c r="U14" s="329">
        <v>925.5801495699068</v>
      </c>
      <c r="V14" s="329">
        <v>963.2037451398752</v>
      </c>
      <c r="W14" s="329">
        <v>989.9898525304807</v>
      </c>
      <c r="X14" s="329">
        <v>1024.9422342836697</v>
      </c>
      <c r="Y14" s="329">
        <v>1030.339570573977</v>
      </c>
      <c r="Z14" s="329">
        <v>1029.766845703125</v>
      </c>
      <c r="AA14" s="329">
        <v>1036.2720489501953</v>
      </c>
      <c r="AB14" s="329">
        <v>1064.212679862976</v>
      </c>
      <c r="AC14" s="330">
        <v>1055.3034782409668</v>
      </c>
    </row>
    <row r="15" spans="1:29" ht="17.25" customHeight="1">
      <c r="A15" s="28" t="s">
        <v>18</v>
      </c>
      <c r="B15" s="16">
        <f>Q10/SUM(Q7:Q10)</f>
        <v>0.16879738622538</v>
      </c>
      <c r="C15" s="16">
        <f aca="true" t="shared" si="9" ref="C15:N15">R10/SUM(R7:R10)</f>
        <v>0.2972562904210662</v>
      </c>
      <c r="D15" s="16">
        <f t="shared" si="9"/>
        <v>0.3488397854224531</v>
      </c>
      <c r="E15" s="16">
        <f t="shared" si="9"/>
        <v>0.31423630293965965</v>
      </c>
      <c r="F15" s="16">
        <f t="shared" si="9"/>
        <v>0.3275579124651781</v>
      </c>
      <c r="G15" s="16">
        <f t="shared" si="9"/>
        <v>0.3533659589988317</v>
      </c>
      <c r="H15" s="16">
        <f t="shared" si="9"/>
        <v>0.37490213787363397</v>
      </c>
      <c r="I15" s="16">
        <f t="shared" si="9"/>
        <v>0.3988260534403292</v>
      </c>
      <c r="J15" s="16">
        <f t="shared" si="9"/>
        <v>0.42578024396472924</v>
      </c>
      <c r="K15" s="16">
        <f t="shared" si="9"/>
        <v>0.4103222155653721</v>
      </c>
      <c r="L15" s="16">
        <f t="shared" si="9"/>
        <v>0.3792955053967898</v>
      </c>
      <c r="M15" s="16">
        <f t="shared" si="9"/>
        <v>0.4454222012411164</v>
      </c>
      <c r="N15" s="16">
        <f t="shared" si="9"/>
        <v>0.45619588167678793</v>
      </c>
      <c r="O15" s="479" t="s">
        <v>126</v>
      </c>
      <c r="P15" s="327" t="s">
        <v>120</v>
      </c>
      <c r="Q15" s="328">
        <v>487.06053761122456</v>
      </c>
      <c r="R15" s="329">
        <v>447.8268800000007</v>
      </c>
      <c r="S15" s="329">
        <v>377.795287288405</v>
      </c>
      <c r="T15" s="329">
        <v>328.05612336809514</v>
      </c>
      <c r="U15" s="329">
        <v>245.4555965081391</v>
      </c>
      <c r="V15" s="329">
        <v>247.99438961979115</v>
      </c>
      <c r="W15" s="329">
        <v>231.73145621938122</v>
      </c>
      <c r="X15" s="329">
        <v>279.6267187583679</v>
      </c>
      <c r="Y15" s="329">
        <v>275.7241781228941</v>
      </c>
      <c r="Z15" s="329">
        <v>273.3546257019043</v>
      </c>
      <c r="AA15" s="329">
        <v>330.0006866455078</v>
      </c>
      <c r="AB15" s="329">
        <v>330.7983875274658</v>
      </c>
      <c r="AC15" s="330">
        <v>377.1207094192505</v>
      </c>
    </row>
    <row r="16" spans="1:29" ht="17.25" customHeight="1">
      <c r="A16" s="9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59"/>
      <c r="O16" s="479"/>
      <c r="P16" s="327" t="s">
        <v>121</v>
      </c>
      <c r="Q16" s="328">
        <v>383.5575720188474</v>
      </c>
      <c r="R16" s="329">
        <v>377.72945999999956</v>
      </c>
      <c r="S16" s="329">
        <v>352.62115535833226</v>
      </c>
      <c r="T16" s="329">
        <v>325.0387937256648</v>
      </c>
      <c r="U16" s="329">
        <v>240.66874555968096</v>
      </c>
      <c r="V16" s="329">
        <v>242.43948993288998</v>
      </c>
      <c r="W16" s="329">
        <v>309.31534021782915</v>
      </c>
      <c r="X16" s="329">
        <v>306.32315212060496</v>
      </c>
      <c r="Y16" s="329">
        <v>299.5231694155568</v>
      </c>
      <c r="Z16" s="329">
        <v>288.48981857299805</v>
      </c>
      <c r="AA16" s="329">
        <v>237.52155303955078</v>
      </c>
      <c r="AB16" s="329">
        <v>307.56115913391113</v>
      </c>
      <c r="AC16" s="330">
        <v>255.0722599029541</v>
      </c>
    </row>
    <row r="17" spans="1:29" s="13" customFormat="1" ht="17.25" customHeight="1">
      <c r="A17" s="29" t="s">
        <v>65</v>
      </c>
      <c r="B17" s="16">
        <f>SUM(Q11:Q14)/SUM(Q3:Q18)</f>
        <v>0.27485756380076914</v>
      </c>
      <c r="C17" s="16">
        <f aca="true" t="shared" si="10" ref="C17:N17">SUM(R11:R14)/SUM(R3:R18)</f>
        <v>0.28875655292023605</v>
      </c>
      <c r="D17" s="16">
        <f t="shared" si="10"/>
        <v>0.30389074809962807</v>
      </c>
      <c r="E17" s="16">
        <f t="shared" si="10"/>
        <v>0.30907885118200074</v>
      </c>
      <c r="F17" s="16">
        <f t="shared" si="10"/>
        <v>0.31754169994001125</v>
      </c>
      <c r="G17" s="16">
        <f t="shared" si="10"/>
        <v>0.31722780000850376</v>
      </c>
      <c r="H17" s="16">
        <f t="shared" si="10"/>
        <v>0.31952006322515675</v>
      </c>
      <c r="I17" s="16">
        <f t="shared" si="10"/>
        <v>0.3126979350976884</v>
      </c>
      <c r="J17" s="16">
        <f t="shared" si="10"/>
        <v>0.3246002677696465</v>
      </c>
      <c r="K17" s="16">
        <f t="shared" si="10"/>
        <v>0.3424341858759423</v>
      </c>
      <c r="L17" s="16">
        <f t="shared" si="10"/>
        <v>0.3536480259372649</v>
      </c>
      <c r="M17" s="16">
        <f t="shared" si="10"/>
        <v>0.3210233229329302</v>
      </c>
      <c r="N17" s="16">
        <f t="shared" si="10"/>
        <v>0.3430501315914059</v>
      </c>
      <c r="O17" s="479"/>
      <c r="P17" s="327" t="s">
        <v>122</v>
      </c>
      <c r="Q17" s="328">
        <v>160.86274149068643</v>
      </c>
      <c r="R17" s="329">
        <v>177.21510999999998</v>
      </c>
      <c r="S17" s="329">
        <v>237.3784174955613</v>
      </c>
      <c r="T17" s="329">
        <v>188.04993493162564</v>
      </c>
      <c r="U17" s="329">
        <v>156.06931320638407</v>
      </c>
      <c r="V17" s="329">
        <v>179.84394335144492</v>
      </c>
      <c r="W17" s="329">
        <v>196.07135758381744</v>
      </c>
      <c r="X17" s="329">
        <v>194.63426699170537</v>
      </c>
      <c r="Y17" s="329">
        <v>201.88306858368682</v>
      </c>
      <c r="Z17" s="329">
        <v>194.80524063110352</v>
      </c>
      <c r="AA17" s="329">
        <v>160.07661819458008</v>
      </c>
      <c r="AB17" s="329">
        <v>192.76483058929443</v>
      </c>
      <c r="AC17" s="330">
        <v>169.13220882415771</v>
      </c>
    </row>
    <row r="18" spans="1:29" ht="17.25" customHeight="1" thickBot="1">
      <c r="A18" s="20" t="s">
        <v>15</v>
      </c>
      <c r="B18" s="16">
        <f>Q11/SUM(Q11:Q14)</f>
        <v>0.31991012241984446</v>
      </c>
      <c r="C18" s="16">
        <f aca="true" t="shared" si="11" ref="C18:N18">R11/SUM(R11:R14)</f>
        <v>0.23913309723010218</v>
      </c>
      <c r="D18" s="16">
        <f t="shared" si="11"/>
        <v>0.18102211344040509</v>
      </c>
      <c r="E18" s="16">
        <f t="shared" si="11"/>
        <v>0.19343134461214836</v>
      </c>
      <c r="F18" s="16">
        <f t="shared" si="11"/>
        <v>0.1825609216081142</v>
      </c>
      <c r="G18" s="16">
        <f t="shared" si="11"/>
        <v>0.1849273836458426</v>
      </c>
      <c r="H18" s="16">
        <f t="shared" si="11"/>
        <v>0.1714291708800207</v>
      </c>
      <c r="I18" s="16">
        <f t="shared" si="11"/>
        <v>0.1723788912510371</v>
      </c>
      <c r="J18" s="16">
        <f t="shared" si="11"/>
        <v>0.16200097233134259</v>
      </c>
      <c r="K18" s="16">
        <f t="shared" si="11"/>
        <v>0.19011430212643599</v>
      </c>
      <c r="L18" s="16">
        <f t="shared" si="11"/>
        <v>0.20472611123472648</v>
      </c>
      <c r="M18" s="16">
        <f t="shared" si="11"/>
        <v>0.19793785260320573</v>
      </c>
      <c r="N18" s="16">
        <f t="shared" si="11"/>
        <v>0.20565906368949355</v>
      </c>
      <c r="O18" s="480"/>
      <c r="P18" s="331" t="s">
        <v>123</v>
      </c>
      <c r="Q18" s="332">
        <v>203.94540075535497</v>
      </c>
      <c r="R18" s="333">
        <v>485.2540399999998</v>
      </c>
      <c r="S18" s="333">
        <v>564.427375172142</v>
      </c>
      <c r="T18" s="333">
        <v>453.31833243801333</v>
      </c>
      <c r="U18" s="333">
        <v>474.2975582330888</v>
      </c>
      <c r="V18" s="333">
        <v>444.925296168847</v>
      </c>
      <c r="W18" s="333">
        <v>517.6391589059457</v>
      </c>
      <c r="X18" s="333">
        <v>604.3944701772616</v>
      </c>
      <c r="Y18" s="333">
        <v>644.4026715122154</v>
      </c>
      <c r="Z18" s="333">
        <v>608.3014488220215</v>
      </c>
      <c r="AA18" s="333">
        <v>533.1138610839844</v>
      </c>
      <c r="AB18" s="333">
        <v>620.1226472854614</v>
      </c>
      <c r="AC18" s="334">
        <v>587.5125169754028</v>
      </c>
    </row>
    <row r="19" spans="1:29" ht="17.25" customHeight="1" thickTop="1">
      <c r="A19" s="20" t="s">
        <v>16</v>
      </c>
      <c r="B19" s="16">
        <f>Q12/SUM(Q11:Q14)</f>
        <v>0.35384049576036836</v>
      </c>
      <c r="C19" s="16">
        <f aca="true" t="shared" si="12" ref="C19:N19">R12/SUM(R11:R14)</f>
        <v>0.2823080610907001</v>
      </c>
      <c r="D19" s="16">
        <f t="shared" si="12"/>
        <v>0.2597448091840402</v>
      </c>
      <c r="E19" s="16">
        <f t="shared" si="12"/>
        <v>0.26161518607493106</v>
      </c>
      <c r="F19" s="16">
        <f t="shared" si="12"/>
        <v>0.24039528205782654</v>
      </c>
      <c r="G19" s="16">
        <f t="shared" si="12"/>
        <v>0.22818372500710551</v>
      </c>
      <c r="H19" s="16">
        <f t="shared" si="12"/>
        <v>0.25591862756478556</v>
      </c>
      <c r="I19" s="16">
        <f t="shared" si="12"/>
        <v>0.22579239163214848</v>
      </c>
      <c r="J19" s="16">
        <f t="shared" si="12"/>
        <v>0.23173453760359342</v>
      </c>
      <c r="K19" s="16">
        <f t="shared" si="12"/>
        <v>0.21930898883029126</v>
      </c>
      <c r="L19" s="16">
        <f t="shared" si="12"/>
        <v>0.2218759556594377</v>
      </c>
      <c r="M19" s="16">
        <f t="shared" si="12"/>
        <v>0.20671164795499844</v>
      </c>
      <c r="N19" s="16">
        <f t="shared" si="12"/>
        <v>0.21811116112077394</v>
      </c>
      <c r="Z19" s="13"/>
      <c r="AA19" s="13"/>
      <c r="AB19" s="13"/>
      <c r="AC19" s="13"/>
    </row>
    <row r="20" spans="1:29" ht="17.25" customHeight="1">
      <c r="A20" s="20" t="s">
        <v>17</v>
      </c>
      <c r="B20" s="16">
        <f>Q13/SUM(Q11:Q14)</f>
        <v>0.1417298757606878</v>
      </c>
      <c r="C20" s="16">
        <f aca="true" t="shared" si="13" ref="C20:N20">R13/SUM(R11:R14)</f>
        <v>0.12060872480011581</v>
      </c>
      <c r="D20" s="16">
        <f t="shared" si="13"/>
        <v>0.15587509848648592</v>
      </c>
      <c r="E20" s="16">
        <f t="shared" si="13"/>
        <v>0.1650771243892888</v>
      </c>
      <c r="F20" s="16">
        <f t="shared" si="13"/>
        <v>0.16740113952622881</v>
      </c>
      <c r="G20" s="16">
        <f t="shared" si="13"/>
        <v>0.17140940410136546</v>
      </c>
      <c r="H20" s="16">
        <f t="shared" si="13"/>
        <v>0.15942264729696026</v>
      </c>
      <c r="I20" s="16">
        <f t="shared" si="13"/>
        <v>0.1509763890097992</v>
      </c>
      <c r="J20" s="16">
        <f t="shared" si="13"/>
        <v>0.15311995456301514</v>
      </c>
      <c r="K20" s="16">
        <f t="shared" si="13"/>
        <v>0.140657979008936</v>
      </c>
      <c r="L20" s="16">
        <f t="shared" si="13"/>
        <v>0.14803014955301955</v>
      </c>
      <c r="M20" s="16">
        <f t="shared" si="13"/>
        <v>0.11748441488919406</v>
      </c>
      <c r="N20" s="16">
        <f t="shared" si="13"/>
        <v>0.14485815526287987</v>
      </c>
      <c r="AA20" s="13"/>
      <c r="AB20" s="13"/>
      <c r="AC20" s="13"/>
    </row>
    <row r="21" spans="1:14" ht="17.25" customHeight="1">
      <c r="A21" s="28" t="s">
        <v>18</v>
      </c>
      <c r="B21" s="16">
        <f>Q14/SUM(Q11:Q14)</f>
        <v>0.18451950605909942</v>
      </c>
      <c r="C21" s="16">
        <f aca="true" t="shared" si="14" ref="C21:N21">R14/SUM(R11:R14)</f>
        <v>0.3579501168790819</v>
      </c>
      <c r="D21" s="16">
        <f t="shared" si="14"/>
        <v>0.40335797888906866</v>
      </c>
      <c r="E21" s="16">
        <f t="shared" si="14"/>
        <v>0.37987634492363187</v>
      </c>
      <c r="F21" s="16">
        <f t="shared" si="14"/>
        <v>0.4096426568078305</v>
      </c>
      <c r="G21" s="16">
        <f t="shared" si="14"/>
        <v>0.41547948724568645</v>
      </c>
      <c r="H21" s="16">
        <f t="shared" si="14"/>
        <v>0.4132295542582334</v>
      </c>
      <c r="I21" s="16">
        <f t="shared" si="14"/>
        <v>0.4508523281070153</v>
      </c>
      <c r="J21" s="16">
        <f t="shared" si="14"/>
        <v>0.45314453550204875</v>
      </c>
      <c r="K21" s="16">
        <f t="shared" si="14"/>
        <v>0.44991873003433674</v>
      </c>
      <c r="L21" s="16">
        <f t="shared" si="14"/>
        <v>0.4253677835528163</v>
      </c>
      <c r="M21" s="16">
        <f t="shared" si="14"/>
        <v>0.47786608455260177</v>
      </c>
      <c r="N21" s="16">
        <f t="shared" si="14"/>
        <v>0.43137161992685263</v>
      </c>
    </row>
    <row r="22" spans="1:14" ht="17.25" customHeight="1">
      <c r="A22" s="8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59"/>
    </row>
    <row r="23" spans="1:29" s="13" customFormat="1" ht="17.25" customHeight="1">
      <c r="A23" s="29" t="s">
        <v>64</v>
      </c>
      <c r="B23" s="16">
        <f>SUM(Q15:Q18)/SUM(Q3:Q18)</f>
        <v>0.1695987221267757</v>
      </c>
      <c r="C23" s="16">
        <f aca="true" t="shared" si="15" ref="C23:N23">SUM(R15:R18)/SUM(R3:R18)</f>
        <v>0.19963454624425178</v>
      </c>
      <c r="D23" s="16">
        <f t="shared" si="15"/>
        <v>0.19199056109522777</v>
      </c>
      <c r="E23" s="16">
        <f t="shared" si="15"/>
        <v>0.18047546997010266</v>
      </c>
      <c r="F23" s="16">
        <f t="shared" si="15"/>
        <v>0.15690876973424497</v>
      </c>
      <c r="G23" s="16">
        <f t="shared" si="15"/>
        <v>0.15260073985491263</v>
      </c>
      <c r="H23" s="16">
        <f t="shared" si="15"/>
        <v>0.16734721942035685</v>
      </c>
      <c r="I23" s="16">
        <f t="shared" si="15"/>
        <v>0.19050352067126047</v>
      </c>
      <c r="J23" s="16">
        <f t="shared" si="15"/>
        <v>0.20293745717851283</v>
      </c>
      <c r="K23" s="16">
        <f t="shared" si="15"/>
        <v>0.2042158216891127</v>
      </c>
      <c r="L23" s="16">
        <f t="shared" si="15"/>
        <v>0.1830114165519736</v>
      </c>
      <c r="M23" s="16">
        <f t="shared" si="15"/>
        <v>0.2091971230066482</v>
      </c>
      <c r="N23" s="16">
        <f t="shared" si="15"/>
        <v>0.19475260945744027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14" ht="17.25" customHeight="1">
      <c r="A24" s="20" t="s">
        <v>15</v>
      </c>
      <c r="B24" s="16">
        <f>Q15/SUM(Q15:Q18)</f>
        <v>0.3942449311495335</v>
      </c>
      <c r="C24" s="16">
        <f aca="true" t="shared" si="16" ref="C24:N24">R15/SUM(R15:R18)</f>
        <v>0.30095376927985334</v>
      </c>
      <c r="D24" s="16">
        <f t="shared" si="16"/>
        <v>0.2465669004019344</v>
      </c>
      <c r="E24" s="16">
        <f t="shared" si="16"/>
        <v>0.2534302460707572</v>
      </c>
      <c r="F24" s="16">
        <f t="shared" si="16"/>
        <v>0.21984552456716291</v>
      </c>
      <c r="G24" s="16">
        <f t="shared" si="16"/>
        <v>0.22237598279490078</v>
      </c>
      <c r="H24" s="16">
        <f t="shared" si="16"/>
        <v>0.18468229181212822</v>
      </c>
      <c r="I24" s="16">
        <f t="shared" si="16"/>
        <v>0.20189966627173264</v>
      </c>
      <c r="J24" s="16">
        <f t="shared" si="16"/>
        <v>0.1939625468597013</v>
      </c>
      <c r="K24" s="16">
        <f t="shared" si="16"/>
        <v>0.20026696849967338</v>
      </c>
      <c r="L24" s="16">
        <f t="shared" si="16"/>
        <v>0.2617572438840682</v>
      </c>
      <c r="M24" s="16">
        <f t="shared" si="16"/>
        <v>0.22794078605136164</v>
      </c>
      <c r="N24" s="16">
        <f t="shared" si="16"/>
        <v>0.27153691950029246</v>
      </c>
    </row>
    <row r="25" spans="1:26" ht="17.25" customHeight="1">
      <c r="A25" s="20" t="s">
        <v>16</v>
      </c>
      <c r="B25" s="16">
        <f>Q16/SUM(Q15:Q18)</f>
        <v>0.31046577765073263</v>
      </c>
      <c r="C25" s="16">
        <f aca="true" t="shared" si="17" ref="C25:N25">R16/SUM(R15:R18)</f>
        <v>0.25384609506924477</v>
      </c>
      <c r="D25" s="16">
        <f t="shared" si="17"/>
        <v>0.23013708274894457</v>
      </c>
      <c r="E25" s="16">
        <f t="shared" si="17"/>
        <v>0.2510992955434302</v>
      </c>
      <c r="F25" s="16">
        <f t="shared" si="17"/>
        <v>0.21555811872773767</v>
      </c>
      <c r="G25" s="16">
        <f t="shared" si="17"/>
        <v>0.2173949173800921</v>
      </c>
      <c r="H25" s="16">
        <f t="shared" si="17"/>
        <v>0.24651407649204207</v>
      </c>
      <c r="I25" s="16">
        <f t="shared" si="17"/>
        <v>0.22117536714328936</v>
      </c>
      <c r="J25" s="16">
        <f t="shared" si="17"/>
        <v>0.2107043248033071</v>
      </c>
      <c r="K25" s="16">
        <f t="shared" si="17"/>
        <v>0.21135541884569836</v>
      </c>
      <c r="L25" s="16">
        <f t="shared" si="17"/>
        <v>0.18840259915423627</v>
      </c>
      <c r="M25" s="16">
        <f t="shared" si="17"/>
        <v>0.21192888180578215</v>
      </c>
      <c r="N25" s="16">
        <f t="shared" si="17"/>
        <v>0.1836587967038084</v>
      </c>
      <c r="Z25" s="13"/>
    </row>
    <row r="26" spans="1:29" ht="17.25" customHeight="1">
      <c r="A26" s="20" t="s">
        <v>17</v>
      </c>
      <c r="B26" s="16">
        <f>Q17/SUM(Q15:Q18)</f>
        <v>0.13020829146733842</v>
      </c>
      <c r="C26" s="16">
        <f aca="true" t="shared" si="18" ref="C26:N26">R17/SUM(R15:R18)</f>
        <v>0.11909413594789964</v>
      </c>
      <c r="D26" s="16">
        <f t="shared" si="18"/>
        <v>0.15492427405404857</v>
      </c>
      <c r="E26" s="16">
        <f t="shared" si="18"/>
        <v>0.14527252469492136</v>
      </c>
      <c r="F26" s="16">
        <f t="shared" si="18"/>
        <v>0.13978552747953588</v>
      </c>
      <c r="G26" s="16">
        <f t="shared" si="18"/>
        <v>0.1612656387662747</v>
      </c>
      <c r="H26" s="16">
        <f t="shared" si="18"/>
        <v>0.15626237485433864</v>
      </c>
      <c r="I26" s="16">
        <f t="shared" si="18"/>
        <v>0.1405323272581321</v>
      </c>
      <c r="J26" s="16">
        <f t="shared" si="18"/>
        <v>0.1420178470271493</v>
      </c>
      <c r="K26" s="16">
        <f t="shared" si="18"/>
        <v>0.1427195712853405</v>
      </c>
      <c r="L26" s="16">
        <f t="shared" si="18"/>
        <v>0.12697311273750936</v>
      </c>
      <c r="M26" s="16">
        <f t="shared" si="18"/>
        <v>0.13282702898282153</v>
      </c>
      <c r="N26" s="16">
        <f t="shared" si="18"/>
        <v>0.12177967909297652</v>
      </c>
      <c r="AA26" s="13"/>
      <c r="AB26" s="13"/>
      <c r="AC26" s="13"/>
    </row>
    <row r="27" spans="1:14" ht="17.25" customHeight="1">
      <c r="A27" s="20" t="s">
        <v>18</v>
      </c>
      <c r="B27" s="16">
        <f>Q18/SUM(Q15:Q18)</f>
        <v>0.16508099973239543</v>
      </c>
      <c r="C27" s="16">
        <f aca="true" t="shared" si="19" ref="C27:N27">R18/SUM(R15:R18)</f>
        <v>0.32610599970300225</v>
      </c>
      <c r="D27" s="16">
        <f t="shared" si="19"/>
        <v>0.36837174279507234</v>
      </c>
      <c r="E27" s="16">
        <f t="shared" si="19"/>
        <v>0.3501979336908913</v>
      </c>
      <c r="F27" s="16">
        <f t="shared" si="19"/>
        <v>0.4248108292255635</v>
      </c>
      <c r="G27" s="16">
        <f t="shared" si="19"/>
        <v>0.39896346105873237</v>
      </c>
      <c r="H27" s="16">
        <f t="shared" si="19"/>
        <v>0.412541256841491</v>
      </c>
      <c r="I27" s="16">
        <f t="shared" si="19"/>
        <v>0.43639263932684585</v>
      </c>
      <c r="J27" s="16">
        <f t="shared" si="19"/>
        <v>0.4533152813098422</v>
      </c>
      <c r="K27" s="16">
        <f t="shared" si="19"/>
        <v>0.44565804136928777</v>
      </c>
      <c r="L27" s="16">
        <f t="shared" si="19"/>
        <v>0.4228670442241862</v>
      </c>
      <c r="M27" s="16">
        <f t="shared" si="19"/>
        <v>0.4273033031600347</v>
      </c>
      <c r="N27" s="16">
        <f t="shared" si="19"/>
        <v>0.4230246047029226</v>
      </c>
    </row>
    <row r="28" spans="1:10" ht="17.25" customHeight="1">
      <c r="A28" s="1" t="s">
        <v>127</v>
      </c>
      <c r="B28" s="4"/>
      <c r="C28" s="4"/>
      <c r="D28" s="4"/>
      <c r="E28" s="4"/>
      <c r="F28" s="4"/>
      <c r="G28" s="4"/>
      <c r="H28" s="4"/>
      <c r="I28" s="4"/>
      <c r="J28" s="4"/>
    </row>
    <row r="29" ht="17.25" customHeight="1">
      <c r="A29" s="7"/>
    </row>
  </sheetData>
  <sheetProtection/>
  <mergeCells count="9">
    <mergeCell ref="B22:M22"/>
    <mergeCell ref="A1:M2"/>
    <mergeCell ref="B10:M10"/>
    <mergeCell ref="O1:P2"/>
    <mergeCell ref="O3:O6"/>
    <mergeCell ref="O7:O10"/>
    <mergeCell ref="O11:O14"/>
    <mergeCell ref="O15:O18"/>
    <mergeCell ref="B16:M16"/>
  </mergeCells>
  <printOptions horizontalCentered="1"/>
  <pageMargins left="0.75" right="0.75" top="0.75" bottom="1" header="0.5" footer="0.5"/>
  <pageSetup horizontalDpi="600" verticalDpi="600" orientation="landscape" scale="82" r:id="rId1"/>
  <ignoredErrors>
    <ignoredError sqref="B15 B10 B21 B16 B27 B22 B8 B7 B9 B6:N6 C9:N9 C8:N8 C7:N7 B11 B12 B13 B14 B17 B18 B19 B20 B23 B24 B25 B26 C24:N27 C18:N21 C12:N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PageLayoutView="0" workbookViewId="0" topLeftCell="A1">
      <selection activeCell="F33" sqref="F33"/>
    </sheetView>
  </sheetViews>
  <sheetFormatPr defaultColWidth="9.140625" defaultRowHeight="17.25" customHeight="1"/>
  <cols>
    <col min="1" max="1" width="29.00390625" style="1" customWidth="1"/>
    <col min="2" max="2" width="9.421875" style="1" bestFit="1" customWidth="1"/>
    <col min="3" max="9" width="8.7109375" style="1" customWidth="1"/>
    <col min="10" max="12" width="9.140625" style="1" customWidth="1"/>
    <col min="13" max="13" width="9.140625" style="1" hidden="1" customWidth="1"/>
    <col min="14" max="16384" width="9.140625" style="1" customWidth="1"/>
  </cols>
  <sheetData>
    <row r="1" spans="1:14" ht="21" customHeight="1">
      <c r="A1" s="382" t="s">
        <v>142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ht="21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ht="21" customHeight="1"/>
    <row r="4" spans="1:15" s="19" customFormat="1" ht="17.25" customHeight="1">
      <c r="A4" s="17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N4" s="18">
        <v>2011</v>
      </c>
      <c r="O4" s="18">
        <v>2012</v>
      </c>
    </row>
    <row r="5" spans="1:15" ht="17.25" customHeight="1">
      <c r="A5" s="21" t="s">
        <v>58</v>
      </c>
      <c r="B5" s="384"/>
      <c r="C5" s="384"/>
      <c r="D5" s="384"/>
      <c r="E5" s="384"/>
      <c r="F5" s="384"/>
      <c r="G5" s="384"/>
      <c r="H5" s="384"/>
      <c r="I5" s="384"/>
      <c r="J5" s="384"/>
      <c r="K5" s="43"/>
      <c r="O5" s="359"/>
    </row>
    <row r="6" spans="1:15" ht="17.25" customHeight="1">
      <c r="A6" s="46" t="s">
        <v>76</v>
      </c>
      <c r="B6" s="15">
        <f>'A8-1'!B6/'A8-1'!$B$29</f>
        <v>0.12694835867764898</v>
      </c>
      <c r="C6" s="15">
        <f>'A8-1'!C6/'A8-1'!$C$29</f>
        <v>0.12321562678118751</v>
      </c>
      <c r="D6" s="15">
        <f>'A8-1'!D6/'A8-1'!$D$29</f>
        <v>0.11819796893357352</v>
      </c>
      <c r="E6" s="15">
        <f>'A8-1'!E6/'A8-1'!$E$29</f>
        <v>0.10968847912152149</v>
      </c>
      <c r="F6" s="15">
        <f>'A8-1'!F6/'A8-1'!$F$29</f>
        <v>0.1145550641981647</v>
      </c>
      <c r="G6" s="15">
        <f>'A8-1'!G6/'A8-1'!$G$29</f>
        <v>0.09986204056513617</v>
      </c>
      <c r="H6" s="15">
        <f>'A8-1'!H6/'A8-1'!$H$29</f>
        <v>0.10230422061733847</v>
      </c>
      <c r="I6" s="15">
        <f>'A8-1'!I6/'A8-1'!$I$29</f>
        <v>0.09531437277465507</v>
      </c>
      <c r="J6" s="355">
        <f>'A8-1'!J6/'A8-1'!$J$29</f>
        <v>0.09862272979791563</v>
      </c>
      <c r="K6" s="16">
        <f>'A8-1'!K6/'A8-1'!$K$29</f>
        <v>0.09834887682285817</v>
      </c>
      <c r="L6" s="115">
        <v>0.09838309691498859</v>
      </c>
      <c r="M6" s="9"/>
      <c r="N6" s="16">
        <f>'A8-1'!M6/'A8-1'!M29</f>
        <v>0.09186680918219577</v>
      </c>
      <c r="O6" s="115">
        <f>'A8-1'!N6/'A8-1'!N29</f>
        <v>0.09453220386850891</v>
      </c>
    </row>
    <row r="7" spans="1:15" ht="17.25" customHeight="1">
      <c r="A7" s="26" t="s">
        <v>29</v>
      </c>
      <c r="B7" s="15">
        <f>'A8-1'!B7/'A8-1'!$B$29</f>
        <v>0.07132830520657774</v>
      </c>
      <c r="C7" s="15">
        <f>'A8-1'!C7/'A8-1'!$B$29</f>
        <v>0.07872295098842293</v>
      </c>
      <c r="D7" s="15">
        <f>'A8-1'!D7/'A8-1'!$B$29</f>
        <v>0.07844069303497617</v>
      </c>
      <c r="E7" s="15">
        <f>'A8-1'!E7/'A8-1'!$B$29</f>
        <v>0.06718260019026356</v>
      </c>
      <c r="F7" s="15">
        <f>'A8-1'!F7/'A8-1'!$B$29</f>
        <v>0.07067077482840711</v>
      </c>
      <c r="G7" s="15">
        <f>'A8-1'!G7/'A8-1'!$B$29</f>
        <v>0.06313317292715816</v>
      </c>
      <c r="H7" s="15">
        <f>'A8-1'!H7/'A8-1'!$B$29</f>
        <v>0.06927439958571799</v>
      </c>
      <c r="I7" s="15">
        <f>'A8-1'!I7/'A8-1'!$B$29</f>
        <v>0.06285934353986289</v>
      </c>
      <c r="J7" s="355">
        <f>'A8-1'!J7/'A8-1'!$B$29</f>
        <v>0.0642867924266806</v>
      </c>
      <c r="K7" s="16">
        <f>'A8-1'!K7/'A8-1'!$B$29</f>
        <v>0.059291043778056766</v>
      </c>
      <c r="L7" s="356">
        <f>'A8-1'!L7/'A8-1'!$B$29</f>
        <v>0.059294591873761404</v>
      </c>
      <c r="M7" s="355">
        <f>'A8-1'!M7/'A8-1'!$B$29</f>
        <v>0.054888197261234256</v>
      </c>
      <c r="N7" s="16">
        <f>'A8-1'!M7/'A8-1'!$M$29</f>
        <v>0.0652866504562755</v>
      </c>
      <c r="O7" s="356">
        <f>'A8-1'!N7/'A8-1'!$M$29</f>
        <v>0.06343795538911637</v>
      </c>
    </row>
    <row r="8" spans="1:15" ht="17.25" customHeight="1">
      <c r="A8" s="26" t="s">
        <v>74</v>
      </c>
      <c r="B8" s="15">
        <f>'A8-1'!B8/'A8-1'!$B$29</f>
        <v>0.031141341531413107</v>
      </c>
      <c r="C8" s="15">
        <f>'A8-1'!C8/'A8-1'!$C$29</f>
        <v>0.030394571368651948</v>
      </c>
      <c r="D8" s="15">
        <f>'A8-1'!D8/'A8-1'!$D$29</f>
        <v>0.02690617195623183</v>
      </c>
      <c r="E8" s="15">
        <f>'A8-1'!E8/'A8-1'!$E$29</f>
        <v>0.024927822457458337</v>
      </c>
      <c r="F8" s="15">
        <f>'A8-1'!F8/'A8-1'!$F$29</f>
        <v>0.024177705599555347</v>
      </c>
      <c r="G8" s="15">
        <f>'A8-1'!G8/'A8-1'!$G$29</f>
        <v>0.020880023411874497</v>
      </c>
      <c r="H8" s="15">
        <f>'A8-1'!H8/'A8-1'!$H$29</f>
        <v>0.0191560906603893</v>
      </c>
      <c r="I8" s="15">
        <f>'A8-1'!I8/'A8-1'!$I$29</f>
        <v>0.018956447386231978</v>
      </c>
      <c r="J8" s="355">
        <f>'A8-1'!J8/'A8-1'!$J$29</f>
        <v>0.018278063800440458</v>
      </c>
      <c r="K8" s="16">
        <f>'A8-1'!K8/'A8-1'!$K$29</f>
        <v>0.017990444771976404</v>
      </c>
      <c r="L8" s="356">
        <v>0.016883245709751016</v>
      </c>
      <c r="N8" s="16">
        <f>'A8-1'!M8/'A8-1'!$M$29</f>
        <v>0.013483403861474546</v>
      </c>
      <c r="O8" s="356">
        <f>'A8-1'!N8/'A8-1'!$M$29</f>
        <v>0.013620558001636843</v>
      </c>
    </row>
    <row r="9" spans="1:15" ht="17.25" customHeight="1">
      <c r="A9" s="26" t="s">
        <v>33</v>
      </c>
      <c r="B9" s="15">
        <f>'A8-1'!B9/'A8-1'!$B$29</f>
        <v>0.024478711939658143</v>
      </c>
      <c r="C9" s="15">
        <f>'A8-1'!C9/'A8-1'!$C$29</f>
        <v>0.018921062503306378</v>
      </c>
      <c r="D9" s="15">
        <f>'A8-1'!D9/'A8-1'!$D$29</f>
        <v>0.017677119753376803</v>
      </c>
      <c r="E9" s="15">
        <f>'A8-1'!E9/'A8-1'!$E$29</f>
        <v>0.01993404301806293</v>
      </c>
      <c r="F9" s="15">
        <f>'A8-1'!F9/'A8-1'!$F$29</f>
        <v>0.020280545576833883</v>
      </c>
      <c r="G9" s="15">
        <f>'A8-1'!G9/'A8-1'!$G$29</f>
        <v>0.01797345176043647</v>
      </c>
      <c r="H9" s="15">
        <f>'A8-1'!H9/'A8-1'!$H$29</f>
        <v>0.01692611279011093</v>
      </c>
      <c r="I9" s="15">
        <f>'A8-1'!I9/'A8-1'!$I$29</f>
        <v>0.015689471076422393</v>
      </c>
      <c r="J9" s="355">
        <f>'A8-1'!J9/'A8-1'!$J$29</f>
        <v>0.016557640776559884</v>
      </c>
      <c r="K9" s="16">
        <f>'A8-1'!K9/'A8-1'!$K$29</f>
        <v>0.016958080391640075</v>
      </c>
      <c r="L9" s="356">
        <v>0.01468108322587045</v>
      </c>
      <c r="N9" s="16">
        <f>'A8-1'!M9/'A8-1'!$M$29</f>
        <v>0.013096754864445703</v>
      </c>
      <c r="O9" s="356">
        <f>'A8-1'!N9/'A8-1'!$M$29</f>
        <v>0.013019632285604339</v>
      </c>
    </row>
    <row r="10" spans="1:15" ht="17.25" customHeight="1">
      <c r="A10" s="22" t="s">
        <v>72</v>
      </c>
      <c r="B10" s="15">
        <f>'A8-1'!B10/'A8-1'!$B$29</f>
        <v>0.11324776930534147</v>
      </c>
      <c r="C10" s="15">
        <f>'A8-1'!C10/'A8-1'!$C$29</f>
        <v>0.11334359840593904</v>
      </c>
      <c r="D10" s="15">
        <f>'A8-1'!D10/'A8-1'!$D$29</f>
        <v>0.11368829862844552</v>
      </c>
      <c r="E10" s="15">
        <f>'A8-1'!E10/'A8-1'!$E$29</f>
        <v>0.111846242596992</v>
      </c>
      <c r="F10" s="15">
        <f>'A8-1'!F10/'A8-1'!$F$29</f>
        <v>0.12176926893851134</v>
      </c>
      <c r="G10" s="15">
        <f>'A8-1'!G10/'A8-1'!$G$29</f>
        <v>0.10790106123301668</v>
      </c>
      <c r="H10" s="15">
        <f>'A8-1'!H10/'A8-1'!$H$29</f>
        <v>0.0848018489102023</v>
      </c>
      <c r="I10" s="15">
        <f>'A8-1'!I10/'A8-1'!$I$29</f>
        <v>0.07609069539129154</v>
      </c>
      <c r="J10" s="355">
        <f>'A8-1'!J10/'A8-1'!$J$29</f>
        <v>0.07404757771191632</v>
      </c>
      <c r="K10" s="16">
        <f>'A8-1'!K10/'A8-1'!$K$29</f>
        <v>0.07513793480200878</v>
      </c>
      <c r="L10" s="356">
        <v>0.11534309484346912</v>
      </c>
      <c r="N10" s="16">
        <f>'A8-1'!M10/'A8-1'!$M$29</f>
        <v>0.0992568897282523</v>
      </c>
      <c r="O10" s="356">
        <f>'A8-1'!N10/'A8-1'!$M$29</f>
        <v>0.09705706761912115</v>
      </c>
    </row>
    <row r="11" spans="1:15" ht="17.25" customHeight="1">
      <c r="A11" s="22" t="s">
        <v>75</v>
      </c>
      <c r="B11" s="15">
        <f>'A8-1'!B11/'A8-1'!$B$29</f>
        <v>0.04682067818218644</v>
      </c>
      <c r="C11" s="15">
        <f>'A8-1'!C11/'A8-1'!$C$29</f>
        <v>0.04082185129524434</v>
      </c>
      <c r="D11" s="15">
        <f>'A8-1'!D11/'A8-1'!$D$29</f>
        <v>0.043175383778497826</v>
      </c>
      <c r="E11" s="15">
        <f>'A8-1'!E11/'A8-1'!$E$29</f>
        <v>0.04957244485408557</v>
      </c>
      <c r="F11" s="15">
        <f>'A8-1'!F11/'A8-1'!$F$29</f>
        <v>0.040730023988256064</v>
      </c>
      <c r="G11" s="15">
        <f>'A8-1'!G11/'A8-1'!$G$29</f>
        <v>0.03961213134117593</v>
      </c>
      <c r="H11" s="15">
        <f>'A8-1'!H11/'A8-1'!$H$29</f>
        <v>0.03707851701849074</v>
      </c>
      <c r="I11" s="15">
        <f>'A8-1'!I11/'A8-1'!$I$29</f>
        <v>0.04326288738024313</v>
      </c>
      <c r="J11" s="355">
        <f>'A8-1'!J11/'A8-1'!$J$29</f>
        <v>0.04081301368881247</v>
      </c>
      <c r="K11" s="16">
        <f>'A8-1'!K11/'A8-1'!$K$29</f>
        <v>0.03888295864878119</v>
      </c>
      <c r="L11" s="356">
        <v>0.038246304214016195</v>
      </c>
      <c r="M11" s="355" t="e">
        <f>'A8-1'!O11/'A8-1'!$K$29</f>
        <v>#VALUE!</v>
      </c>
      <c r="N11" s="16">
        <f>'A8-1'!M11/'A8-1'!$M$29</f>
        <v>0.036086839936830074</v>
      </c>
      <c r="O11" s="356">
        <f>'A8-1'!N11/'A8-1'!$M$29</f>
        <v>0.03023200719724341</v>
      </c>
    </row>
    <row r="12" spans="1:15" ht="17.25" customHeight="1">
      <c r="A12" s="44" t="s">
        <v>61</v>
      </c>
      <c r="B12" s="15">
        <f>'A8-1'!B12/'A8-1'!$B$29</f>
        <v>0.2870168061651769</v>
      </c>
      <c r="C12" s="15">
        <f>'A8-1'!C12/'A8-1'!$C$29</f>
        <v>0.27738107648237087</v>
      </c>
      <c r="D12" s="15">
        <f>'A8-1'!D12/'A8-1'!$D$29</f>
        <v>0.2750616513405169</v>
      </c>
      <c r="E12" s="15">
        <f>'A8-1'!E12/'A8-1'!$E$29</f>
        <v>0.2711071665725991</v>
      </c>
      <c r="F12" s="15">
        <f>'A8-1'!F12/'A8-1'!$F$29</f>
        <v>0.27705435712493215</v>
      </c>
      <c r="G12" s="15">
        <f>'A8-1'!G12/'A8-1'!$G$29</f>
        <v>0.2473752331393288</v>
      </c>
      <c r="H12" s="15">
        <f>'A8-1'!H12/'A8-1'!$H$29</f>
        <v>0.22418458654603152</v>
      </c>
      <c r="I12" s="15">
        <f>'A8-1'!I12/'A8-1'!$I$29</f>
        <v>0.21466795554618973</v>
      </c>
      <c r="J12" s="355">
        <f>'A8-1'!J12/'A8-1'!$J$29</f>
        <v>0.2134833211986444</v>
      </c>
      <c r="K12" s="16">
        <f>'A8-1'!K12/'A8-1'!$K$29</f>
        <v>0.21236977027364815</v>
      </c>
      <c r="L12" s="356">
        <f>'A8-1'!L12/'A8-1'!$K$29</f>
        <v>0.20783428010655586</v>
      </c>
      <c r="M12" s="355">
        <f>'A8-1'!M12/'A8-1'!$K$29</f>
        <v>0.2042610791593322</v>
      </c>
      <c r="N12" s="16">
        <f>'A8-1'!M12/'A8-1'!$M$29</f>
        <v>0.22721053884727815</v>
      </c>
      <c r="O12" s="356">
        <f>'A8-1'!N12/'A8-1'!$M$29</f>
        <v>0.2173672204927221</v>
      </c>
    </row>
    <row r="13" spans="1:15" ht="17.25" customHeight="1">
      <c r="A13" s="21" t="s">
        <v>71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57"/>
      <c r="L13" s="4"/>
      <c r="N13" s="42"/>
      <c r="O13" s="359"/>
    </row>
    <row r="14" spans="1:15" ht="17.25" customHeight="1">
      <c r="A14" s="22" t="s">
        <v>77</v>
      </c>
      <c r="B14" s="15">
        <f>'A8-1'!B14/'A8-1'!$B$29</f>
        <v>0.2221352086039541</v>
      </c>
      <c r="C14" s="15">
        <f>'A8-1'!C14/'A8-1'!$C$29</f>
        <v>0.22588720016863528</v>
      </c>
      <c r="D14" s="15">
        <f>'A8-1'!D14/'A8-1'!$D$29</f>
        <v>0.23649442363663378</v>
      </c>
      <c r="E14" s="15">
        <f>'A8-1'!E14/'A8-1'!$E$29</f>
        <v>0.24184601512105786</v>
      </c>
      <c r="F14" s="15">
        <f>'A8-1'!F14/'A8-1'!$F$29</f>
        <v>0.2541504231008289</v>
      </c>
      <c r="G14" s="15">
        <f>'A8-1'!G14/'A8-1'!$G$29</f>
        <v>0.24403489070720102</v>
      </c>
      <c r="H14" s="15">
        <f>'A8-1'!H14/'A8-1'!$H$29</f>
        <v>0.23747095933175852</v>
      </c>
      <c r="I14" s="15">
        <f>'A8-1'!I14/'A8-1'!$I$29</f>
        <v>0.23460521886945931</v>
      </c>
      <c r="J14" s="355">
        <f>'A8-1'!J14/'A8-1'!$J$29</f>
        <v>0.2414848892908232</v>
      </c>
      <c r="K14" s="16">
        <f>'A8-1'!K14/'A8-1'!$K$29</f>
        <v>0.2463223874716157</v>
      </c>
      <c r="L14" s="115">
        <f>'A8-1'!L14/'A8-1'!$K$29</f>
        <v>0.2250408661585948</v>
      </c>
      <c r="M14" s="355">
        <f>'A8-1'!M14/'A8-1'!$K$29</f>
        <v>0.20758279411003355</v>
      </c>
      <c r="N14" s="16">
        <f>'A8-1'!M14/'A8-1'!M29</f>
        <v>0.23090546030246734</v>
      </c>
      <c r="O14" s="115">
        <f>'A8-1'!N14/'A8-1'!N29</f>
        <v>0.2244693918014462</v>
      </c>
    </row>
    <row r="15" spans="1:15" ht="17.25" customHeight="1">
      <c r="A15" s="22" t="s">
        <v>78</v>
      </c>
      <c r="B15" s="15">
        <f>'A8-1'!B15/'A8-1'!$B$29</f>
        <v>0.10768207007152548</v>
      </c>
      <c r="C15" s="15">
        <f>'A8-1'!C15/'A8-1'!$C$29</f>
        <v>0.12556868643981556</v>
      </c>
      <c r="D15" s="15">
        <f>'A8-1'!D15/'A8-1'!$D$29</f>
        <v>0.11357131411073002</v>
      </c>
      <c r="E15" s="15">
        <f>'A8-1'!E15/'A8-1'!$E$29</f>
        <v>0.10921433008531556</v>
      </c>
      <c r="F15" s="15">
        <f>'A8-1'!F15/'A8-1'!$F$29</f>
        <v>0.11265555003747743</v>
      </c>
      <c r="G15" s="15">
        <f>'A8-1'!G15/'A8-1'!$G$29</f>
        <v>0.11828994993463958</v>
      </c>
      <c r="H15" s="15">
        <f>'A8-1'!H15/'A8-1'!$H$29</f>
        <v>0.12321961998688856</v>
      </c>
      <c r="I15" s="15">
        <f>'A8-1'!I15/'A8-1'!$I$29</f>
        <v>0.1299888846301313</v>
      </c>
      <c r="J15" s="355">
        <f>'A8-1'!J15/'A8-1'!$J$29</f>
        <v>0.1248436098210337</v>
      </c>
      <c r="K15" s="16">
        <f>'A8-1'!K15/'A8-1'!$K$29</f>
        <v>0.1370212568995532</v>
      </c>
      <c r="L15" s="356">
        <f>'A8-1'!L15/'A8-1'!$K$29</f>
        <v>0.12000590161016642</v>
      </c>
      <c r="M15" s="355">
        <f>'A8-1'!M15/'A8-1'!$K$29</f>
        <v>0.10575096121921598</v>
      </c>
      <c r="N15" s="16">
        <f>'A8-1'!M15/'A8-1'!M29</f>
        <v>0.11763245832796683</v>
      </c>
      <c r="O15" s="356">
        <f>'A8-1'!N15/'A8-1'!N29</f>
        <v>0.12269996173094005</v>
      </c>
    </row>
    <row r="16" spans="1:15" ht="17.25" customHeight="1">
      <c r="A16" s="22" t="s">
        <v>79</v>
      </c>
      <c r="B16" s="15">
        <f>'A8-1'!B16/'A8-1'!B29</f>
        <v>0.05206902900889416</v>
      </c>
      <c r="C16" s="15">
        <f>'A8-1'!C16/'A8-1'!C29</f>
        <v>0.0730999237011895</v>
      </c>
      <c r="D16" s="15">
        <f>'A8-1'!D16/'A8-1'!D29</f>
        <v>0.07071577546740783</v>
      </c>
      <c r="E16" s="15">
        <f>'A8-1'!E16/'A8-1'!E29</f>
        <v>0.07312686835722695</v>
      </c>
      <c r="F16" s="15">
        <f>'A8-1'!F16/'A8-1'!F29</f>
        <v>0.06854617037357524</v>
      </c>
      <c r="G16" s="15">
        <f>'A8-1'!G16/'A8-1'!G29</f>
        <v>0.07333607577990768</v>
      </c>
      <c r="H16" s="15">
        <f>'A8-1'!H16/'A8-1'!H29</f>
        <v>0.08361981118976199</v>
      </c>
      <c r="I16" s="15">
        <f>'A8-1'!I16/'A8-1'!I29</f>
        <v>0.08461000054679722</v>
      </c>
      <c r="J16" s="355">
        <f>'A8-1'!J16/'A8-1'!J29</f>
        <v>0.08436969119581465</v>
      </c>
      <c r="K16" s="16">
        <f>'A8-1'!K16/'A8-1'!K29</f>
        <v>0.0882331752386262</v>
      </c>
      <c r="L16" s="356">
        <f>'A8-1'!L16/'A8-1'!L29</f>
        <v>0.0828638674432926</v>
      </c>
      <c r="M16" s="355">
        <f>'A8-1'!M16/'A8-1'!M29</f>
        <v>0.08164475995753881</v>
      </c>
      <c r="N16" s="16">
        <f>'A8-1'!M16/'A8-1'!M29</f>
        <v>0.08164475995753881</v>
      </c>
      <c r="O16" s="356">
        <f>'A8-1'!N16/'A8-1'!N29</f>
        <v>0.08497297567245522</v>
      </c>
    </row>
    <row r="17" spans="1:15" ht="17.25" customHeight="1">
      <c r="A17" s="22" t="s">
        <v>69</v>
      </c>
      <c r="B17" s="15">
        <f>'A8-1'!B17/'A8-1'!B29</f>
        <v>0.035333909433012865</v>
      </c>
      <c r="C17" s="15">
        <f>'A8-1'!C17/'A8-1'!C29</f>
        <v>0.041342401233409015</v>
      </c>
      <c r="D17" s="15">
        <f>'A8-1'!D17/'A8-1'!D29</f>
        <v>0.04725364421069044</v>
      </c>
      <c r="E17" s="15">
        <f>'A8-1'!E17/'A8-1'!E29</f>
        <v>0.041264023719774584</v>
      </c>
      <c r="F17" s="15">
        <f>'A8-1'!F17/'A8-1'!F29</f>
        <v>0.03931927970327522</v>
      </c>
      <c r="G17" s="15">
        <f>'A8-1'!G17/'A8-1'!G29</f>
        <v>0.042842095988694776</v>
      </c>
      <c r="H17" s="15">
        <f>'A8-1'!H17/'A8-1'!H29</f>
        <v>0.046068573119134995</v>
      </c>
      <c r="I17" s="15">
        <f>'A8-1'!I17/'A8-1'!I29</f>
        <v>0.05508315799693069</v>
      </c>
      <c r="J17" s="355">
        <f>'A8-1'!J17/'A8-1'!J29</f>
        <v>0.0493270252217741</v>
      </c>
      <c r="K17" s="16">
        <f>'A8-1'!K17/'A8-1'!K29</f>
        <v>0.048174682578773824</v>
      </c>
      <c r="L17" s="356">
        <f>'A8-1'!L17/'A8-1'!L29</f>
        <v>0.050456428023500255</v>
      </c>
      <c r="M17" s="355">
        <f>'A8-1'!M17/'A8-1'!M29</f>
        <v>0.04905943073325233</v>
      </c>
      <c r="N17" s="16">
        <f>'A8-1'!M17/'A8-1'!M29</f>
        <v>0.04905943073325233</v>
      </c>
      <c r="O17" s="356">
        <f>'A8-1'!N17/'A8-1'!N29</f>
        <v>0.054135301825265915</v>
      </c>
    </row>
    <row r="18" spans="1:15" ht="17.25" customHeight="1">
      <c r="A18" s="22" t="s">
        <v>70</v>
      </c>
      <c r="B18" s="15">
        <f>'A8-1'!B18/'A8-1'!B29</f>
        <v>0.02606515214924109</v>
      </c>
      <c r="C18" s="15">
        <f>'A8-1'!C18/'A8-1'!C29</f>
        <v>0.027754611424308358</v>
      </c>
      <c r="D18" s="15">
        <f>'A8-1'!D18/'A8-1'!D29</f>
        <v>0.027003676926826273</v>
      </c>
      <c r="E18" s="15">
        <f>'A8-1'!E18/'A8-1'!E29</f>
        <v>0.027476405599891594</v>
      </c>
      <c r="F18" s="15">
        <f>'A8-1'!F18/'A8-1'!F29</f>
        <v>0.027094112603088718</v>
      </c>
      <c r="G18" s="15">
        <f>'A8-1'!G18/'A8-1'!G29</f>
        <v>0.02543425063504696</v>
      </c>
      <c r="H18" s="15">
        <f>'A8-1'!H18/'A8-1'!H29</f>
        <v>0.024498332891740686</v>
      </c>
      <c r="I18" s="15">
        <f>'A8-1'!I18/'A8-1'!I29</f>
        <v>0.02726132917524192</v>
      </c>
      <c r="J18" s="355">
        <f>'A8-1'!J18/'A8-1'!J29</f>
        <v>0.02549957139592682</v>
      </c>
      <c r="K18" s="16">
        <f>'A8-1'!K18/'A8-1'!K29</f>
        <v>0.027504646202641973</v>
      </c>
      <c r="L18" s="356">
        <f>'A8-1'!L18/'A8-1'!L29</f>
        <v>0.025501205600598643</v>
      </c>
      <c r="M18" s="355">
        <f>'A8-1'!M18/'A8-1'!M29</f>
        <v>0.02670337098960098</v>
      </c>
      <c r="N18" s="16">
        <f>'A8-1'!M18/'A8-1'!M29</f>
        <v>0.02670337098960098</v>
      </c>
      <c r="O18" s="356">
        <f>'A8-1'!N18/'A8-1'!N29</f>
        <v>0.026204724408427988</v>
      </c>
    </row>
    <row r="19" spans="1:15" ht="17.25" customHeight="1">
      <c r="A19" s="22" t="s">
        <v>84</v>
      </c>
      <c r="B19" s="15">
        <f>'A8-1'!B20/'A8-1'!B29</f>
        <v>0.04400280419351582</v>
      </c>
      <c r="C19" s="15">
        <f>'A8-1'!C20/'A8-1'!C29</f>
        <v>0.02691761019632053</v>
      </c>
      <c r="D19" s="15">
        <f>'A8-1'!D20/'A8-1'!D29</f>
        <v>0.02773450447853926</v>
      </c>
      <c r="E19" s="15">
        <f>'A8-1'!E20/'A8-1'!E29</f>
        <v>0.028844664465129493</v>
      </c>
      <c r="F19" s="15">
        <f>'A8-1'!F20/'A8-1'!F29</f>
        <v>0.023201526592560785</v>
      </c>
      <c r="G19" s="15">
        <f>'A8-1'!G20/'A8-1'!G29</f>
        <v>0.022959811609588238</v>
      </c>
      <c r="H19" s="15">
        <f>'A8-1'!H20/'A8-1'!H29</f>
        <v>0.02434453665687195</v>
      </c>
      <c r="I19" s="15">
        <f>'A8-1'!I20/'A8-1'!I29</f>
        <v>0.025350570695502336</v>
      </c>
      <c r="J19" s="355">
        <f>'A8-1'!J20/'A8-1'!J29</f>
        <v>0.027526402735626797</v>
      </c>
      <c r="K19" s="16">
        <f>'A8-1'!K20/'A8-1'!K29</f>
        <v>0.0262406650360041</v>
      </c>
      <c r="L19" s="356">
        <f>'A8-1'!L20/'A8-1'!L29</f>
        <v>0.02744927067916714</v>
      </c>
      <c r="M19" s="355">
        <f>'A8-1'!M20/'A8-1'!M29</f>
        <v>0.033211705038890225</v>
      </c>
      <c r="N19" s="16">
        <f>'A8-1'!M20/'A8-1'!M29</f>
        <v>0.033211705038890225</v>
      </c>
      <c r="O19" s="356">
        <f>'A8-1'!N20/'A8-1'!N29</f>
        <v>0.032006778588163996</v>
      </c>
    </row>
    <row r="20" spans="1:15" ht="17.25" customHeight="1">
      <c r="A20" s="44" t="s">
        <v>61</v>
      </c>
      <c r="B20" s="15">
        <f>'A8-1'!B21/'A8-1'!B29</f>
        <v>0.4872881734601435</v>
      </c>
      <c r="C20" s="15">
        <f>'A8-1'!C21/'A8-1'!C29</f>
        <v>0.5205704331636782</v>
      </c>
      <c r="D20" s="15">
        <f>'A8-1'!D21/'A8-1'!D29</f>
        <v>0.5227733388308275</v>
      </c>
      <c r="E20" s="15">
        <f>'A8-1'!E21/'A8-1'!E29</f>
        <v>0.5217723073483961</v>
      </c>
      <c r="F20" s="15">
        <f>'A8-1'!F21/'A8-1'!F29</f>
        <v>0.5249670624108064</v>
      </c>
      <c r="G20" s="15">
        <f>'A8-1'!G21/'A8-1'!G29</f>
        <v>0.5356491054886796</v>
      </c>
      <c r="H20" s="15">
        <f>'A8-1'!H21/'A8-1'!H29</f>
        <v>0.5526775611543675</v>
      </c>
      <c r="I20" s="15">
        <f>'A8-1'!I21/'A8-1'!I29</f>
        <v>0.579372244531915</v>
      </c>
      <c r="J20" s="355">
        <f>'A8-1'!J21/'A8-1'!J29</f>
        <v>0.5762964384624277</v>
      </c>
      <c r="K20" s="16">
        <f>'A8-1'!K21/'A8-1'!K29</f>
        <v>0.5965084947483071</v>
      </c>
      <c r="L20" s="356">
        <f>'A8-1'!L21/'A8-1'!L29</f>
        <v>0.5677006259191226</v>
      </c>
      <c r="M20" s="355">
        <f>'A8-1'!M21/'A8-1'!M29</f>
        <v>0.5911953165100657</v>
      </c>
      <c r="N20" s="16">
        <f>'A8-1'!M21/'A8-1'!M29</f>
        <v>0.5911953165100657</v>
      </c>
      <c r="O20" s="356">
        <f>'A8-1'!N21/'A8-1'!N29</f>
        <v>0.5940797364498606</v>
      </c>
    </row>
    <row r="21" spans="1:15" ht="17.25" customHeight="1">
      <c r="A21" s="383"/>
      <c r="B21" s="384"/>
      <c r="C21" s="384"/>
      <c r="D21" s="384"/>
      <c r="E21" s="384"/>
      <c r="F21" s="384"/>
      <c r="G21" s="384"/>
      <c r="H21" s="384"/>
      <c r="I21" s="384"/>
      <c r="J21" s="384"/>
      <c r="K21" s="358"/>
      <c r="L21" s="61"/>
      <c r="N21" s="358"/>
      <c r="O21" s="359"/>
    </row>
    <row r="22" spans="1:15" ht="17.25" customHeight="1">
      <c r="A22" s="32" t="s">
        <v>81</v>
      </c>
      <c r="B22" s="15">
        <f>'A8-1'!B23/'A8-1'!$B$29</f>
        <v>0.13960933554899493</v>
      </c>
      <c r="C22" s="15">
        <f>'A8-1'!C23/'A8-1'!$B$29</f>
        <v>0.18912801848892435</v>
      </c>
      <c r="D22" s="15">
        <f>'A8-1'!D23/'A8-1'!$B$29</f>
        <v>0.1870251104855979</v>
      </c>
      <c r="E22" s="15">
        <f>'A8-1'!E23/'A8-1'!$B$29</f>
        <v>0.17004420811957718</v>
      </c>
      <c r="F22" s="15">
        <f>'A8-1'!F23/'A8-1'!$B$29</f>
        <v>0.1556250868599517</v>
      </c>
      <c r="G22" s="15">
        <f>'A8-1'!G23/'A8-1'!$B$29</f>
        <v>0.18565526333229262</v>
      </c>
      <c r="H22" s="15">
        <f>'A8-1'!H23/'A8-1'!$B$29</f>
        <v>0.18210410582388642</v>
      </c>
      <c r="I22" s="15">
        <f>'A8-1'!I23/'A8-1'!$B$29</f>
        <v>0.1590324063271995</v>
      </c>
      <c r="J22" s="355">
        <f>'A8-1'!J23/'A8-1'!$B$29</f>
        <v>0.1453632811435763</v>
      </c>
      <c r="K22" s="16">
        <f>'A8-1'!K23/'A8-1'!$B$29</f>
        <v>0.11704040264217683</v>
      </c>
      <c r="L22" s="115">
        <f>'A8-1'!L23/'A8-1'!$B$29</f>
        <v>0.10936467142734307</v>
      </c>
      <c r="M22" s="343">
        <f>'A8-1'!M23/'A8-1'!$B$29</f>
        <v>0.09253598968589223</v>
      </c>
      <c r="N22" s="16">
        <f>'A8-1'!M23/'A8-1'!$B$29</f>
        <v>0.09253598968589223</v>
      </c>
      <c r="O22" s="115">
        <f>'A8-1'!N23/'A8-1'!$B$29</f>
        <v>0.08703858994769358</v>
      </c>
    </row>
    <row r="23" spans="1:15" ht="17.25" customHeight="1">
      <c r="A23" s="383"/>
      <c r="B23" s="384"/>
      <c r="C23" s="384"/>
      <c r="D23" s="384"/>
      <c r="E23" s="384"/>
      <c r="F23" s="384"/>
      <c r="G23" s="384"/>
      <c r="H23" s="384"/>
      <c r="I23" s="384"/>
      <c r="J23" s="384"/>
      <c r="K23" s="357"/>
      <c r="L23" s="4"/>
      <c r="N23" s="357"/>
      <c r="O23" s="359"/>
    </row>
    <row r="24" spans="1:15" ht="17.25" customHeight="1">
      <c r="A24" s="45" t="s">
        <v>85</v>
      </c>
      <c r="B24" s="15" t="s">
        <v>21</v>
      </c>
      <c r="C24" s="15" t="s">
        <v>21</v>
      </c>
      <c r="D24" s="15" t="s">
        <v>21</v>
      </c>
      <c r="E24" s="15" t="s">
        <v>21</v>
      </c>
      <c r="F24" s="15" t="s">
        <v>21</v>
      </c>
      <c r="G24" s="15" t="s">
        <v>21</v>
      </c>
      <c r="H24" s="15" t="s">
        <v>21</v>
      </c>
      <c r="I24" s="15">
        <f>'A8-1'!I25/'A8-1'!$I$29</f>
        <v>0.010866010950266644</v>
      </c>
      <c r="J24" s="355">
        <f>'A8-1'!J25/'A8-1'!$I$29</f>
        <v>0.013698720250302974</v>
      </c>
      <c r="K24" s="16">
        <f>'A8-1'!K25/'A8-1'!$I$29</f>
        <v>0.01591310605927786</v>
      </c>
      <c r="L24" s="115">
        <f>'A8-1'!L25/'A8-1'!$I$29</f>
        <v>0.01606112360505033</v>
      </c>
      <c r="M24" s="343">
        <f>'A8-1'!M25/'A8-1'!$I$29</f>
        <v>0.016865449934812198</v>
      </c>
      <c r="N24" s="16">
        <f>'A8-1'!M25/'A8-1'!$I$29</f>
        <v>0.016865449934812198</v>
      </c>
      <c r="O24" s="115">
        <f>'A8-1'!N25/'A8-1'!$I$29</f>
        <v>0.008902164758401644</v>
      </c>
    </row>
    <row r="25" spans="1:15" ht="17.25" customHeight="1">
      <c r="A25" s="386"/>
      <c r="B25" s="387"/>
      <c r="C25" s="387"/>
      <c r="D25" s="387"/>
      <c r="E25" s="387"/>
      <c r="F25" s="387"/>
      <c r="G25" s="387"/>
      <c r="H25" s="387"/>
      <c r="I25" s="387"/>
      <c r="J25" s="387"/>
      <c r="K25" s="42"/>
      <c r="L25" s="4"/>
      <c r="N25" s="357"/>
      <c r="O25" s="359"/>
    </row>
    <row r="26" spans="1:15" ht="17.25" customHeight="1">
      <c r="A26" s="20" t="s">
        <v>68</v>
      </c>
      <c r="B26" s="15">
        <f>'A8-1'!B27/'A8-1'!$B$29</f>
        <v>0.08608568482567046</v>
      </c>
      <c r="C26" s="15">
        <f>'A8-1'!C27/'A8-1'!$B$29</f>
        <v>0.02610682494279019</v>
      </c>
      <c r="D26" s="15">
        <f>'A8-1'!D27/'A8-1'!$B$29</f>
        <v>0.028393391318604067</v>
      </c>
      <c r="E26" s="15">
        <f>'A8-1'!E27/'A8-1'!$B$29</f>
        <v>0.0446036766326488</v>
      </c>
      <c r="F26" s="15">
        <f>'A8-1'!F27/'A8-1'!$B$29</f>
        <v>0.04397456792739264</v>
      </c>
      <c r="G26" s="15">
        <f>'A8-1'!G27/'A8-1'!$B$29</f>
        <v>0.03887651941296805</v>
      </c>
      <c r="H26" s="15">
        <f>'A8-1'!H27/'A8-1'!$B$29</f>
        <v>0.051318876504573695</v>
      </c>
      <c r="I26" s="15">
        <f>'A8-1'!I27/'A8-1'!$B$29</f>
        <v>0.043106706042367667</v>
      </c>
      <c r="J26" s="355">
        <f>'A8-1'!J27/'A8-1'!$B$29</f>
        <v>0.05231060593370402</v>
      </c>
      <c r="K26" s="16">
        <f>'A8-1'!K27/'A8-1'!$B$29</f>
        <v>0.045205966597777494</v>
      </c>
      <c r="L26" s="115">
        <f>'A8-1'!L27/'A8-1'!$B$29</f>
        <v>0.06322511603893873</v>
      </c>
      <c r="M26" s="355">
        <f>'A8-1'!M27/'A8-1'!$B$29</f>
        <v>0.04266046127756618</v>
      </c>
      <c r="N26" s="16">
        <f>'A8-1'!M27/'A8-1'!$B$29</f>
        <v>0.04266046127756618</v>
      </c>
      <c r="O26" s="115">
        <f>'A8-1'!N27/'A8-1'!$B$29</f>
        <v>0.04617979011920891</v>
      </c>
    </row>
    <row r="27" spans="1:15" ht="17.25" customHeight="1">
      <c r="A27" s="386"/>
      <c r="B27" s="387"/>
      <c r="C27" s="387"/>
      <c r="D27" s="387"/>
      <c r="E27" s="387"/>
      <c r="F27" s="387"/>
      <c r="G27" s="387"/>
      <c r="H27" s="387"/>
      <c r="I27" s="387"/>
      <c r="J27" s="387"/>
      <c r="K27" s="42"/>
      <c r="L27" s="4"/>
      <c r="N27" s="357"/>
      <c r="O27" s="359"/>
    </row>
    <row r="28" spans="1:15" ht="17.25" customHeight="1">
      <c r="A28" s="22" t="s">
        <v>62</v>
      </c>
      <c r="B28" s="16">
        <f>SUM(B12,B20,B22,B24,B26)</f>
        <v>0.9999999999999858</v>
      </c>
      <c r="C28" s="16">
        <v>0.9999999999999858</v>
      </c>
      <c r="D28" s="16">
        <v>0.9999999999999858</v>
      </c>
      <c r="E28" s="16">
        <v>0.9999999999999858</v>
      </c>
      <c r="F28" s="16">
        <v>0.9999999999999858</v>
      </c>
      <c r="G28" s="16">
        <v>0.9999999999999858</v>
      </c>
      <c r="H28" s="16">
        <v>0.9999999999999858</v>
      </c>
      <c r="I28" s="16">
        <v>0.9999999999999858</v>
      </c>
      <c r="J28" s="343">
        <v>0.9999999999999858</v>
      </c>
      <c r="K28" s="16">
        <v>0.9999999999999858</v>
      </c>
      <c r="L28" s="115">
        <v>0.9999999999999858</v>
      </c>
      <c r="M28" s="343">
        <v>0.9999999999999858</v>
      </c>
      <c r="N28" s="16">
        <v>0.9999999999999858</v>
      </c>
      <c r="O28" s="115">
        <v>0.9999999999999858</v>
      </c>
    </row>
    <row r="29" spans="1:10" ht="17.25" customHeight="1">
      <c r="A29" s="1" t="s">
        <v>127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9" ht="18" customHeight="1">
      <c r="A30" s="392" t="s">
        <v>110</v>
      </c>
      <c r="B30" s="393" t="s">
        <v>110</v>
      </c>
      <c r="C30" s="393" t="s">
        <v>110</v>
      </c>
      <c r="D30" s="393" t="s">
        <v>110</v>
      </c>
      <c r="E30" s="393" t="s">
        <v>110</v>
      </c>
      <c r="F30" s="393" t="s">
        <v>110</v>
      </c>
      <c r="G30" s="393" t="s">
        <v>110</v>
      </c>
      <c r="H30" s="393" t="s">
        <v>110</v>
      </c>
      <c r="I30" s="393" t="s">
        <v>110</v>
      </c>
    </row>
    <row r="31" ht="17.25" customHeight="1">
      <c r="A31" s="50" t="s">
        <v>86</v>
      </c>
    </row>
  </sheetData>
  <sheetProtection/>
  <mergeCells count="8">
    <mergeCell ref="A1:N2"/>
    <mergeCell ref="A30:I30"/>
    <mergeCell ref="B5:J5"/>
    <mergeCell ref="B13:J13"/>
    <mergeCell ref="A21:J21"/>
    <mergeCell ref="A23:J23"/>
    <mergeCell ref="A25:J25"/>
    <mergeCell ref="A27:J27"/>
  </mergeCells>
  <printOptions horizontalCentered="1"/>
  <pageMargins left="0.75" right="0.75" top="0.75" bottom="0.5" header="0.7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="60" zoomScalePageLayoutView="0" workbookViewId="0" topLeftCell="A1">
      <selection activeCell="E33" sqref="E33"/>
    </sheetView>
  </sheetViews>
  <sheetFormatPr defaultColWidth="9.140625" defaultRowHeight="17.25" customHeight="1"/>
  <cols>
    <col min="1" max="1" width="29.00390625" style="1" customWidth="1"/>
    <col min="2" max="9" width="9.421875" style="1" customWidth="1"/>
    <col min="10" max="14" width="9.140625" style="1" customWidth="1"/>
    <col min="15" max="15" width="24.140625" style="1" hidden="1" customWidth="1"/>
    <col min="16" max="30" width="9.140625" style="1" hidden="1" customWidth="1"/>
    <col min="31" max="33" width="9.140625" style="1" customWidth="1"/>
    <col min="34" max="34" width="26.57421875" style="1" customWidth="1"/>
    <col min="35" max="16384" width="9.140625" style="1" customWidth="1"/>
  </cols>
  <sheetData>
    <row r="1" spans="1:16" ht="21" customHeight="1" thickBot="1">
      <c r="A1" s="382" t="s">
        <v>143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10"/>
      <c r="P1" s="56"/>
    </row>
    <row r="2" spans="1:28" ht="33.75" customHeight="1" thickTop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10"/>
      <c r="O2" s="116"/>
      <c r="P2" s="125" t="s">
        <v>132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pans="15:28" ht="21" customHeight="1">
      <c r="O3" s="117"/>
      <c r="P3" s="78">
        <v>2000</v>
      </c>
      <c r="Q3" s="79">
        <v>2001</v>
      </c>
      <c r="R3" s="79">
        <v>2002</v>
      </c>
      <c r="S3" s="79">
        <v>2003</v>
      </c>
      <c r="T3" s="79">
        <v>2004</v>
      </c>
      <c r="U3" s="79">
        <v>2005</v>
      </c>
      <c r="V3" s="79">
        <v>2006</v>
      </c>
      <c r="W3" s="79">
        <v>2007</v>
      </c>
      <c r="X3" s="79">
        <v>2008</v>
      </c>
      <c r="Y3" s="79">
        <v>2009</v>
      </c>
      <c r="Z3" s="79">
        <v>2010</v>
      </c>
      <c r="AA3" s="79">
        <v>2011</v>
      </c>
      <c r="AB3" s="80">
        <v>2012</v>
      </c>
    </row>
    <row r="4" spans="1:28" ht="17.25" customHeight="1" thickBot="1">
      <c r="A4" s="18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364"/>
      <c r="P4" s="81" t="s">
        <v>94</v>
      </c>
      <c r="Q4" s="82" t="s">
        <v>94</v>
      </c>
      <c r="R4" s="82" t="s">
        <v>94</v>
      </c>
      <c r="S4" s="82" t="s">
        <v>94</v>
      </c>
      <c r="T4" s="82" t="s">
        <v>94</v>
      </c>
      <c r="U4" s="82" t="s">
        <v>94</v>
      </c>
      <c r="V4" s="82" t="s">
        <v>94</v>
      </c>
      <c r="W4" s="82" t="s">
        <v>94</v>
      </c>
      <c r="X4" s="82" t="s">
        <v>94</v>
      </c>
      <c r="Y4" s="82" t="s">
        <v>94</v>
      </c>
      <c r="Z4" s="82" t="s">
        <v>94</v>
      </c>
      <c r="AA4" s="82" t="s">
        <v>94</v>
      </c>
      <c r="AB4" s="83" t="s">
        <v>94</v>
      </c>
    </row>
    <row r="5" spans="1:28" ht="17.25" customHeight="1" thickTop="1">
      <c r="A5" s="21" t="s">
        <v>58</v>
      </c>
      <c r="B5" s="384"/>
      <c r="C5" s="384"/>
      <c r="D5" s="384"/>
      <c r="E5" s="384"/>
      <c r="F5" s="384"/>
      <c r="G5" s="384"/>
      <c r="H5" s="384"/>
      <c r="I5" s="384"/>
      <c r="J5" s="384"/>
      <c r="K5" s="391"/>
      <c r="L5" s="344"/>
      <c r="M5" s="344"/>
      <c r="N5" s="345"/>
      <c r="O5" s="365" t="s">
        <v>29</v>
      </c>
      <c r="P5" s="85">
        <v>3818</v>
      </c>
      <c r="Q5" s="86">
        <v>4561</v>
      </c>
      <c r="R5" s="86">
        <v>4223</v>
      </c>
      <c r="S5" s="86">
        <v>3958</v>
      </c>
      <c r="T5" s="86">
        <v>4332</v>
      </c>
      <c r="U5" s="86">
        <v>4010</v>
      </c>
      <c r="V5" s="86">
        <v>4294</v>
      </c>
      <c r="W5" s="86">
        <v>3887</v>
      </c>
      <c r="X5" s="86">
        <v>3648</v>
      </c>
      <c r="Y5" s="86">
        <v>3496</v>
      </c>
      <c r="Z5" s="86">
        <v>3321</v>
      </c>
      <c r="AA5" s="86">
        <v>3074</v>
      </c>
      <c r="AB5" s="127">
        <v>3278</v>
      </c>
    </row>
    <row r="6" spans="1:28" ht="17.25" customHeight="1">
      <c r="A6" s="22" t="s">
        <v>73</v>
      </c>
      <c r="B6" s="33">
        <f>SUM(B7:B9)</f>
        <v>6680</v>
      </c>
      <c r="C6" s="33">
        <f aca="true" t="shared" si="0" ref="C6:N6">SUM(C7:C9)</f>
        <v>7134</v>
      </c>
      <c r="D6" s="33">
        <f t="shared" si="0"/>
        <v>7154</v>
      </c>
      <c r="E6" s="33">
        <f t="shared" si="0"/>
        <v>6457</v>
      </c>
      <c r="F6" s="33">
        <f t="shared" si="0"/>
        <v>6560</v>
      </c>
      <c r="G6" s="33">
        <f t="shared" si="0"/>
        <v>5870</v>
      </c>
      <c r="H6" s="33">
        <f t="shared" si="0"/>
        <v>6233</v>
      </c>
      <c r="I6" s="33">
        <f t="shared" si="0"/>
        <v>5812</v>
      </c>
      <c r="J6" s="33">
        <f t="shared" si="0"/>
        <v>5647</v>
      </c>
      <c r="K6" s="360">
        <f t="shared" si="0"/>
        <v>5225</v>
      </c>
      <c r="L6" s="33">
        <f t="shared" si="0"/>
        <v>4959</v>
      </c>
      <c r="M6" s="33">
        <f t="shared" si="0"/>
        <v>4352</v>
      </c>
      <c r="N6" s="362">
        <f t="shared" si="0"/>
        <v>4440</v>
      </c>
      <c r="O6" s="366" t="s">
        <v>30</v>
      </c>
      <c r="P6" s="88">
        <v>1915</v>
      </c>
      <c r="Q6" s="89">
        <v>1740</v>
      </c>
      <c r="R6" s="89">
        <v>1974</v>
      </c>
      <c r="S6" s="89">
        <v>1561</v>
      </c>
      <c r="T6" s="89">
        <v>1513</v>
      </c>
      <c r="U6" s="89">
        <v>1071</v>
      </c>
      <c r="V6" s="89">
        <v>1240</v>
      </c>
      <c r="W6" s="89">
        <v>1250</v>
      </c>
      <c r="X6" s="89">
        <v>1021</v>
      </c>
      <c r="Y6" s="89">
        <v>1120</v>
      </c>
      <c r="Z6" s="89">
        <v>950</v>
      </c>
      <c r="AA6" s="89">
        <v>715</v>
      </c>
      <c r="AB6" s="128">
        <v>734</v>
      </c>
    </row>
    <row r="7" spans="1:28" ht="17.25" customHeight="1">
      <c r="A7" s="26" t="s">
        <v>29</v>
      </c>
      <c r="B7" s="33">
        <f>P5</f>
        <v>3818</v>
      </c>
      <c r="C7" s="33">
        <f aca="true" t="shared" si="1" ref="C7:N7">Q5</f>
        <v>4561</v>
      </c>
      <c r="D7" s="33">
        <f t="shared" si="1"/>
        <v>4223</v>
      </c>
      <c r="E7" s="33">
        <f t="shared" si="1"/>
        <v>3958</v>
      </c>
      <c r="F7" s="33">
        <f t="shared" si="1"/>
        <v>4332</v>
      </c>
      <c r="G7" s="33">
        <f t="shared" si="1"/>
        <v>4010</v>
      </c>
      <c r="H7" s="33">
        <f t="shared" si="1"/>
        <v>4294</v>
      </c>
      <c r="I7" s="33">
        <f t="shared" si="1"/>
        <v>3887</v>
      </c>
      <c r="J7" s="33">
        <f t="shared" si="1"/>
        <v>3648</v>
      </c>
      <c r="K7" s="360">
        <f t="shared" si="1"/>
        <v>3496</v>
      </c>
      <c r="L7" s="33">
        <f t="shared" si="1"/>
        <v>3321</v>
      </c>
      <c r="M7" s="33">
        <f t="shared" si="1"/>
        <v>3074</v>
      </c>
      <c r="N7" s="362">
        <f t="shared" si="1"/>
        <v>3278</v>
      </c>
      <c r="O7" s="366" t="s">
        <v>33</v>
      </c>
      <c r="P7" s="88">
        <v>947</v>
      </c>
      <c r="Q7" s="89">
        <v>833</v>
      </c>
      <c r="R7" s="89">
        <v>957</v>
      </c>
      <c r="S7" s="89">
        <v>938</v>
      </c>
      <c r="T7" s="89">
        <v>715</v>
      </c>
      <c r="U7" s="89">
        <v>789</v>
      </c>
      <c r="V7" s="89">
        <v>699</v>
      </c>
      <c r="W7" s="89">
        <v>675</v>
      </c>
      <c r="X7" s="89">
        <v>978</v>
      </c>
      <c r="Y7" s="89">
        <v>609</v>
      </c>
      <c r="Z7" s="89">
        <v>688</v>
      </c>
      <c r="AA7" s="89">
        <v>563</v>
      </c>
      <c r="AB7" s="128">
        <v>428</v>
      </c>
    </row>
    <row r="8" spans="1:28" ht="17.25" customHeight="1">
      <c r="A8" s="26" t="s">
        <v>30</v>
      </c>
      <c r="B8" s="33">
        <f>P6</f>
        <v>1915</v>
      </c>
      <c r="C8" s="33">
        <f aca="true" t="shared" si="2" ref="C8:N8">Q6</f>
        <v>1740</v>
      </c>
      <c r="D8" s="33">
        <f t="shared" si="2"/>
        <v>1974</v>
      </c>
      <c r="E8" s="33">
        <f t="shared" si="2"/>
        <v>1561</v>
      </c>
      <c r="F8" s="33">
        <f t="shared" si="2"/>
        <v>1513</v>
      </c>
      <c r="G8" s="33">
        <f t="shared" si="2"/>
        <v>1071</v>
      </c>
      <c r="H8" s="33">
        <f t="shared" si="2"/>
        <v>1240</v>
      </c>
      <c r="I8" s="33">
        <f t="shared" si="2"/>
        <v>1250</v>
      </c>
      <c r="J8" s="33">
        <f t="shared" si="2"/>
        <v>1021</v>
      </c>
      <c r="K8" s="360">
        <f t="shared" si="2"/>
        <v>1120</v>
      </c>
      <c r="L8" s="33">
        <f t="shared" si="2"/>
        <v>950</v>
      </c>
      <c r="M8" s="33">
        <f t="shared" si="2"/>
        <v>715</v>
      </c>
      <c r="N8" s="362">
        <f t="shared" si="2"/>
        <v>734</v>
      </c>
      <c r="O8" s="366" t="s">
        <v>106</v>
      </c>
      <c r="P8" s="88">
        <v>2057</v>
      </c>
      <c r="Q8" s="89">
        <v>2049</v>
      </c>
      <c r="R8" s="89">
        <v>2142</v>
      </c>
      <c r="S8" s="89">
        <v>1610</v>
      </c>
      <c r="T8" s="89">
        <v>1720</v>
      </c>
      <c r="U8" s="89">
        <v>1702</v>
      </c>
      <c r="V8" s="89">
        <v>1662</v>
      </c>
      <c r="W8" s="89">
        <v>1678</v>
      </c>
      <c r="X8" s="89">
        <v>1600</v>
      </c>
      <c r="Y8" s="89">
        <v>1550</v>
      </c>
      <c r="Z8" s="89">
        <v>1509</v>
      </c>
      <c r="AA8" s="89">
        <v>1452</v>
      </c>
      <c r="AB8" s="128">
        <v>1197</v>
      </c>
    </row>
    <row r="9" spans="1:28" ht="17.25" customHeight="1">
      <c r="A9" s="26" t="s">
        <v>33</v>
      </c>
      <c r="B9" s="38">
        <f>P7</f>
        <v>947</v>
      </c>
      <c r="C9" s="38">
        <f aca="true" t="shared" si="3" ref="C9:N9">Q7</f>
        <v>833</v>
      </c>
      <c r="D9" s="38">
        <f t="shared" si="3"/>
        <v>957</v>
      </c>
      <c r="E9" s="38">
        <f t="shared" si="3"/>
        <v>938</v>
      </c>
      <c r="F9" s="38">
        <f t="shared" si="3"/>
        <v>715</v>
      </c>
      <c r="G9" s="38">
        <f t="shared" si="3"/>
        <v>789</v>
      </c>
      <c r="H9" s="38">
        <f t="shared" si="3"/>
        <v>699</v>
      </c>
      <c r="I9" s="38">
        <f t="shared" si="3"/>
        <v>675</v>
      </c>
      <c r="J9" s="38">
        <f t="shared" si="3"/>
        <v>978</v>
      </c>
      <c r="K9" s="361">
        <f t="shared" si="3"/>
        <v>609</v>
      </c>
      <c r="L9" s="33">
        <f t="shared" si="3"/>
        <v>688</v>
      </c>
      <c r="M9" s="33">
        <f t="shared" si="3"/>
        <v>563</v>
      </c>
      <c r="N9" s="363">
        <f t="shared" si="3"/>
        <v>428</v>
      </c>
      <c r="O9" s="366" t="s">
        <v>107</v>
      </c>
      <c r="P9" s="88">
        <v>775</v>
      </c>
      <c r="Q9" s="89">
        <v>419</v>
      </c>
      <c r="R9" s="89">
        <v>444</v>
      </c>
      <c r="S9" s="89">
        <v>440</v>
      </c>
      <c r="T9" s="89">
        <v>447</v>
      </c>
      <c r="U9" s="89">
        <v>417</v>
      </c>
      <c r="V9" s="89">
        <v>372</v>
      </c>
      <c r="W9" s="89">
        <v>454</v>
      </c>
      <c r="X9" s="89">
        <v>483</v>
      </c>
      <c r="Y9" s="89">
        <v>361</v>
      </c>
      <c r="Z9" s="89">
        <v>373</v>
      </c>
      <c r="AA9" s="89">
        <v>310</v>
      </c>
      <c r="AB9" s="128">
        <v>255</v>
      </c>
    </row>
    <row r="10" spans="1:28" ht="17.25" customHeight="1">
      <c r="A10" s="22" t="s">
        <v>72</v>
      </c>
      <c r="B10" s="58">
        <f>P8</f>
        <v>2057</v>
      </c>
      <c r="C10" s="58">
        <f aca="true" t="shared" si="4" ref="C10:N10">Q8</f>
        <v>2049</v>
      </c>
      <c r="D10" s="58">
        <f t="shared" si="4"/>
        <v>2142</v>
      </c>
      <c r="E10" s="58">
        <f t="shared" si="4"/>
        <v>1610</v>
      </c>
      <c r="F10" s="58">
        <f t="shared" si="4"/>
        <v>1720</v>
      </c>
      <c r="G10" s="58">
        <f t="shared" si="4"/>
        <v>1702</v>
      </c>
      <c r="H10" s="58">
        <f t="shared" si="4"/>
        <v>1662</v>
      </c>
      <c r="I10" s="58">
        <f t="shared" si="4"/>
        <v>1678</v>
      </c>
      <c r="J10" s="58">
        <f t="shared" si="4"/>
        <v>1600</v>
      </c>
      <c r="K10" s="379">
        <f t="shared" si="4"/>
        <v>1550</v>
      </c>
      <c r="L10" s="58">
        <f t="shared" si="4"/>
        <v>1509</v>
      </c>
      <c r="M10" s="58">
        <f t="shared" si="4"/>
        <v>1452</v>
      </c>
      <c r="N10" s="380">
        <f t="shared" si="4"/>
        <v>1197</v>
      </c>
      <c r="O10" s="366" t="s">
        <v>134</v>
      </c>
      <c r="P10" s="88">
        <v>11327</v>
      </c>
      <c r="Q10" s="89">
        <v>11212</v>
      </c>
      <c r="R10" s="89">
        <v>11996</v>
      </c>
      <c r="S10" s="89">
        <v>10707</v>
      </c>
      <c r="T10" s="89">
        <v>11152</v>
      </c>
      <c r="U10" s="89">
        <v>10809</v>
      </c>
      <c r="V10" s="89">
        <v>9949</v>
      </c>
      <c r="W10" s="89">
        <v>10202</v>
      </c>
      <c r="X10" s="89">
        <v>9704</v>
      </c>
      <c r="Y10" s="89">
        <v>8580</v>
      </c>
      <c r="Z10" s="89">
        <v>8088</v>
      </c>
      <c r="AA10" s="89">
        <v>6707</v>
      </c>
      <c r="AB10" s="128">
        <v>6776</v>
      </c>
    </row>
    <row r="11" spans="1:28" ht="17.25" customHeight="1">
      <c r="A11" s="22" t="s">
        <v>14</v>
      </c>
      <c r="B11" s="58">
        <f>P9</f>
        <v>775</v>
      </c>
      <c r="C11" s="58">
        <f aca="true" t="shared" si="5" ref="C11:N11">Q9</f>
        <v>419</v>
      </c>
      <c r="D11" s="58">
        <f t="shared" si="5"/>
        <v>444</v>
      </c>
      <c r="E11" s="58">
        <f t="shared" si="5"/>
        <v>440</v>
      </c>
      <c r="F11" s="58">
        <f t="shared" si="5"/>
        <v>447</v>
      </c>
      <c r="G11" s="58">
        <f t="shared" si="5"/>
        <v>417</v>
      </c>
      <c r="H11" s="58">
        <f t="shared" si="5"/>
        <v>372</v>
      </c>
      <c r="I11" s="58">
        <f t="shared" si="5"/>
        <v>454</v>
      </c>
      <c r="J11" s="58">
        <f t="shared" si="5"/>
        <v>483</v>
      </c>
      <c r="K11" s="379">
        <f t="shared" si="5"/>
        <v>361</v>
      </c>
      <c r="L11" s="58">
        <f t="shared" si="5"/>
        <v>373</v>
      </c>
      <c r="M11" s="58">
        <f t="shared" si="5"/>
        <v>310</v>
      </c>
      <c r="N11" s="380">
        <f t="shared" si="5"/>
        <v>255</v>
      </c>
      <c r="O11" s="366" t="s">
        <v>135</v>
      </c>
      <c r="P11" s="88">
        <v>853</v>
      </c>
      <c r="Q11" s="89">
        <v>734</v>
      </c>
      <c r="R11" s="89">
        <v>774</v>
      </c>
      <c r="S11" s="89">
        <v>739</v>
      </c>
      <c r="T11" s="89">
        <v>734</v>
      </c>
      <c r="U11" s="89">
        <v>769</v>
      </c>
      <c r="V11" s="89">
        <v>612</v>
      </c>
      <c r="W11" s="89">
        <v>560</v>
      </c>
      <c r="X11" s="89">
        <v>537</v>
      </c>
      <c r="Y11" s="89">
        <v>454</v>
      </c>
      <c r="Z11" s="89">
        <v>394</v>
      </c>
      <c r="AA11" s="89">
        <v>270</v>
      </c>
      <c r="AB11" s="128">
        <v>190</v>
      </c>
    </row>
    <row r="12" spans="1:28" ht="17.25" customHeight="1">
      <c r="A12" s="26" t="s">
        <v>61</v>
      </c>
      <c r="B12" s="33">
        <f>B6+B10+B11</f>
        <v>9512</v>
      </c>
      <c r="C12" s="33">
        <f aca="true" t="shared" si="6" ref="C12:N12">C6+C10+C11</f>
        <v>9602</v>
      </c>
      <c r="D12" s="33">
        <f t="shared" si="6"/>
        <v>9740</v>
      </c>
      <c r="E12" s="33">
        <f t="shared" si="6"/>
        <v>8507</v>
      </c>
      <c r="F12" s="33">
        <f t="shared" si="6"/>
        <v>8727</v>
      </c>
      <c r="G12" s="33">
        <f t="shared" si="6"/>
        <v>7989</v>
      </c>
      <c r="H12" s="33">
        <f t="shared" si="6"/>
        <v>8267</v>
      </c>
      <c r="I12" s="33">
        <f t="shared" si="6"/>
        <v>7944</v>
      </c>
      <c r="J12" s="33">
        <f t="shared" si="6"/>
        <v>7730</v>
      </c>
      <c r="K12" s="360">
        <f t="shared" si="6"/>
        <v>7136</v>
      </c>
      <c r="L12" s="33">
        <f t="shared" si="6"/>
        <v>6841</v>
      </c>
      <c r="M12" s="33">
        <f t="shared" si="6"/>
        <v>6114</v>
      </c>
      <c r="N12" s="362">
        <f t="shared" si="6"/>
        <v>5892</v>
      </c>
      <c r="O12" s="366" t="s">
        <v>136</v>
      </c>
      <c r="P12" s="88">
        <v>578</v>
      </c>
      <c r="Q12" s="89">
        <v>572</v>
      </c>
      <c r="R12" s="89">
        <v>574</v>
      </c>
      <c r="S12" s="89">
        <v>536</v>
      </c>
      <c r="T12" s="89">
        <v>598</v>
      </c>
      <c r="U12" s="89">
        <v>560</v>
      </c>
      <c r="V12" s="89">
        <v>524</v>
      </c>
      <c r="W12" s="89">
        <v>550</v>
      </c>
      <c r="X12" s="89">
        <v>657</v>
      </c>
      <c r="Y12" s="89">
        <v>521</v>
      </c>
      <c r="Z12" s="89">
        <v>484</v>
      </c>
      <c r="AA12" s="89">
        <v>366</v>
      </c>
      <c r="AB12" s="128">
        <v>283</v>
      </c>
    </row>
    <row r="13" spans="1:28" ht="17.25" customHeight="1">
      <c r="A13" s="21" t="s">
        <v>71</v>
      </c>
      <c r="B13" s="21"/>
      <c r="C13" s="47"/>
      <c r="D13" s="47"/>
      <c r="E13" s="47"/>
      <c r="F13" s="47"/>
      <c r="G13" s="47"/>
      <c r="H13" s="47"/>
      <c r="I13" s="47"/>
      <c r="J13" s="47"/>
      <c r="K13" s="344"/>
      <c r="L13" s="130"/>
      <c r="M13" s="130"/>
      <c r="N13" s="368"/>
      <c r="O13" s="366" t="s">
        <v>137</v>
      </c>
      <c r="P13" s="88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540</v>
      </c>
      <c r="X13" s="89">
        <v>774</v>
      </c>
      <c r="Y13" s="89">
        <v>932</v>
      </c>
      <c r="Z13" s="89">
        <v>964</v>
      </c>
      <c r="AA13" s="89">
        <v>766</v>
      </c>
      <c r="AB13" s="128">
        <v>322</v>
      </c>
    </row>
    <row r="14" spans="1:28" ht="17.25" customHeight="1">
      <c r="A14" s="22" t="s">
        <v>8</v>
      </c>
      <c r="B14" s="33">
        <f>P10</f>
        <v>11327</v>
      </c>
      <c r="C14" s="33">
        <f aca="true" t="shared" si="7" ref="C14:N14">Q10</f>
        <v>11212</v>
      </c>
      <c r="D14" s="33">
        <f t="shared" si="7"/>
        <v>11996</v>
      </c>
      <c r="E14" s="33">
        <f t="shared" si="7"/>
        <v>10707</v>
      </c>
      <c r="F14" s="33">
        <f t="shared" si="7"/>
        <v>11152</v>
      </c>
      <c r="G14" s="33">
        <f t="shared" si="7"/>
        <v>10809</v>
      </c>
      <c r="H14" s="33">
        <f t="shared" si="7"/>
        <v>9949</v>
      </c>
      <c r="I14" s="33">
        <f t="shared" si="7"/>
        <v>10202</v>
      </c>
      <c r="J14" s="33">
        <f t="shared" si="7"/>
        <v>9704</v>
      </c>
      <c r="K14" s="360">
        <f t="shared" si="7"/>
        <v>8580</v>
      </c>
      <c r="L14" s="33">
        <f t="shared" si="7"/>
        <v>8088</v>
      </c>
      <c r="M14" s="33">
        <f t="shared" si="7"/>
        <v>6707</v>
      </c>
      <c r="N14" s="362">
        <f t="shared" si="7"/>
        <v>6776</v>
      </c>
      <c r="O14" s="366" t="s">
        <v>68</v>
      </c>
      <c r="P14" s="88">
        <v>361</v>
      </c>
      <c r="Q14" s="89">
        <v>1701</v>
      </c>
      <c r="R14" s="89">
        <v>1982</v>
      </c>
      <c r="S14" s="89">
        <v>1176</v>
      </c>
      <c r="T14" s="89">
        <v>1185</v>
      </c>
      <c r="U14" s="89">
        <v>1013</v>
      </c>
      <c r="V14" s="89">
        <v>824</v>
      </c>
      <c r="W14" s="89">
        <v>966</v>
      </c>
      <c r="X14" s="89">
        <v>1353</v>
      </c>
      <c r="Y14" s="89">
        <v>667</v>
      </c>
      <c r="Z14" s="89">
        <v>785</v>
      </c>
      <c r="AA14" s="89">
        <v>1418</v>
      </c>
      <c r="AB14" s="128">
        <v>908</v>
      </c>
    </row>
    <row r="15" spans="1:28" ht="17.25" customHeight="1" thickBot="1">
      <c r="A15" s="22" t="s">
        <v>31</v>
      </c>
      <c r="B15" s="33">
        <f>P11</f>
        <v>853</v>
      </c>
      <c r="C15" s="33">
        <f aca="true" t="shared" si="8" ref="C15:N15">Q11</f>
        <v>734</v>
      </c>
      <c r="D15" s="33">
        <f t="shared" si="8"/>
        <v>774</v>
      </c>
      <c r="E15" s="33">
        <f t="shared" si="8"/>
        <v>739</v>
      </c>
      <c r="F15" s="33">
        <f t="shared" si="8"/>
        <v>734</v>
      </c>
      <c r="G15" s="33">
        <f t="shared" si="8"/>
        <v>769</v>
      </c>
      <c r="H15" s="33">
        <f t="shared" si="8"/>
        <v>612</v>
      </c>
      <c r="I15" s="33">
        <f t="shared" si="8"/>
        <v>560</v>
      </c>
      <c r="J15" s="33">
        <f t="shared" si="8"/>
        <v>537</v>
      </c>
      <c r="K15" s="360">
        <f t="shared" si="8"/>
        <v>454</v>
      </c>
      <c r="L15" s="33">
        <f t="shared" si="8"/>
        <v>394</v>
      </c>
      <c r="M15" s="33">
        <f t="shared" si="8"/>
        <v>270</v>
      </c>
      <c r="N15" s="362">
        <f t="shared" si="8"/>
        <v>190</v>
      </c>
      <c r="O15" s="367" t="s">
        <v>61</v>
      </c>
      <c r="P15" s="90">
        <v>22631</v>
      </c>
      <c r="Q15" s="91">
        <v>23822</v>
      </c>
      <c r="R15" s="91">
        <v>25067</v>
      </c>
      <c r="S15" s="91">
        <v>21665</v>
      </c>
      <c r="T15" s="91">
        <v>22396</v>
      </c>
      <c r="U15" s="91">
        <v>21141</v>
      </c>
      <c r="V15" s="91">
        <v>20174</v>
      </c>
      <c r="W15" s="91">
        <v>20761</v>
      </c>
      <c r="X15" s="91">
        <v>20755</v>
      </c>
      <c r="Y15" s="91">
        <v>18290</v>
      </c>
      <c r="Z15" s="91">
        <v>17555</v>
      </c>
      <c r="AA15" s="91">
        <v>15641</v>
      </c>
      <c r="AB15" s="129">
        <v>14372</v>
      </c>
    </row>
    <row r="16" spans="1:15" ht="17.25" customHeight="1" thickTop="1">
      <c r="A16" s="22" t="s">
        <v>32</v>
      </c>
      <c r="B16" s="33">
        <f>P12</f>
        <v>578</v>
      </c>
      <c r="C16" s="33">
        <f aca="true" t="shared" si="9" ref="C16:N16">Q12</f>
        <v>572</v>
      </c>
      <c r="D16" s="33">
        <f t="shared" si="9"/>
        <v>574</v>
      </c>
      <c r="E16" s="33">
        <f t="shared" si="9"/>
        <v>536</v>
      </c>
      <c r="F16" s="33">
        <f t="shared" si="9"/>
        <v>598</v>
      </c>
      <c r="G16" s="33">
        <f t="shared" si="9"/>
        <v>560</v>
      </c>
      <c r="H16" s="33">
        <f t="shared" si="9"/>
        <v>524</v>
      </c>
      <c r="I16" s="33">
        <f t="shared" si="9"/>
        <v>550</v>
      </c>
      <c r="J16" s="33">
        <f t="shared" si="9"/>
        <v>657</v>
      </c>
      <c r="K16" s="360">
        <f t="shared" si="9"/>
        <v>521</v>
      </c>
      <c r="L16" s="33">
        <f t="shared" si="9"/>
        <v>484</v>
      </c>
      <c r="M16" s="33">
        <f t="shared" si="9"/>
        <v>366</v>
      </c>
      <c r="N16" s="362">
        <f t="shared" si="9"/>
        <v>283</v>
      </c>
      <c r="O16" s="60"/>
    </row>
    <row r="17" spans="1:15" ht="17.25" customHeight="1">
      <c r="A17" s="26" t="s">
        <v>61</v>
      </c>
      <c r="B17" s="33">
        <f aca="true" t="shared" si="10" ref="B17:L17">B14+B15+B16</f>
        <v>12758</v>
      </c>
      <c r="C17" s="33">
        <f t="shared" si="10"/>
        <v>12518</v>
      </c>
      <c r="D17" s="33">
        <f t="shared" si="10"/>
        <v>13344</v>
      </c>
      <c r="E17" s="33">
        <f t="shared" si="10"/>
        <v>11982</v>
      </c>
      <c r="F17" s="33">
        <f t="shared" si="10"/>
        <v>12484</v>
      </c>
      <c r="G17" s="33">
        <f t="shared" si="10"/>
        <v>12138</v>
      </c>
      <c r="H17" s="33">
        <f t="shared" si="10"/>
        <v>11085</v>
      </c>
      <c r="I17" s="33">
        <f t="shared" si="10"/>
        <v>11312</v>
      </c>
      <c r="J17" s="33">
        <f t="shared" si="10"/>
        <v>10898</v>
      </c>
      <c r="K17" s="360">
        <f t="shared" si="10"/>
        <v>9555</v>
      </c>
      <c r="L17" s="33">
        <f t="shared" si="10"/>
        <v>8966</v>
      </c>
      <c r="M17" s="33">
        <f>M14+M15+M16</f>
        <v>7343</v>
      </c>
      <c r="N17" s="362">
        <f>N14+N15+N16</f>
        <v>7249</v>
      </c>
      <c r="O17" s="60"/>
    </row>
    <row r="18" spans="1:15" ht="17.25" customHeight="1">
      <c r="A18" s="21"/>
      <c r="B18" s="384"/>
      <c r="C18" s="384"/>
      <c r="D18" s="384"/>
      <c r="E18" s="384"/>
      <c r="F18" s="384"/>
      <c r="G18" s="384"/>
      <c r="H18" s="384"/>
      <c r="I18" s="384"/>
      <c r="J18" s="384"/>
      <c r="K18" s="391"/>
      <c r="L18" s="130"/>
      <c r="M18" s="130"/>
      <c r="N18" s="368"/>
      <c r="O18" s="60"/>
    </row>
    <row r="19" spans="1:15" ht="17.25" customHeight="1">
      <c r="A19" s="45" t="s">
        <v>85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33">
        <f aca="true" t="shared" si="11" ref="I19:N19">W13</f>
        <v>540</v>
      </c>
      <c r="J19" s="33">
        <f t="shared" si="11"/>
        <v>774</v>
      </c>
      <c r="K19" s="360">
        <f t="shared" si="11"/>
        <v>932</v>
      </c>
      <c r="L19" s="33">
        <f t="shared" si="11"/>
        <v>964</v>
      </c>
      <c r="M19" s="33">
        <f t="shared" si="11"/>
        <v>766</v>
      </c>
      <c r="N19" s="362">
        <f t="shared" si="11"/>
        <v>322</v>
      </c>
      <c r="O19" s="60"/>
    </row>
    <row r="20" spans="1:15" ht="17.25" customHeight="1">
      <c r="A20" s="21"/>
      <c r="B20" s="384"/>
      <c r="C20" s="384"/>
      <c r="D20" s="384"/>
      <c r="E20" s="384"/>
      <c r="F20" s="384"/>
      <c r="G20" s="384"/>
      <c r="H20" s="384"/>
      <c r="I20" s="384"/>
      <c r="J20" s="384"/>
      <c r="K20" s="391"/>
      <c r="L20" s="131"/>
      <c r="M20" s="131"/>
      <c r="N20" s="369"/>
      <c r="O20" s="60"/>
    </row>
    <row r="21" spans="1:15" ht="17.25" customHeight="1">
      <c r="A21" s="20" t="s">
        <v>68</v>
      </c>
      <c r="B21" s="33">
        <f aca="true" t="shared" si="12" ref="B21:L21">P14</f>
        <v>361</v>
      </c>
      <c r="C21" s="33">
        <f t="shared" si="12"/>
        <v>1701</v>
      </c>
      <c r="D21" s="33">
        <f t="shared" si="12"/>
        <v>1982</v>
      </c>
      <c r="E21" s="33">
        <f t="shared" si="12"/>
        <v>1176</v>
      </c>
      <c r="F21" s="33">
        <f t="shared" si="12"/>
        <v>1185</v>
      </c>
      <c r="G21" s="33">
        <f t="shared" si="12"/>
        <v>1013</v>
      </c>
      <c r="H21" s="33">
        <f t="shared" si="12"/>
        <v>824</v>
      </c>
      <c r="I21" s="33">
        <f t="shared" si="12"/>
        <v>966</v>
      </c>
      <c r="J21" s="33">
        <f t="shared" si="12"/>
        <v>1353</v>
      </c>
      <c r="K21" s="360">
        <f t="shared" si="12"/>
        <v>667</v>
      </c>
      <c r="L21" s="33">
        <f t="shared" si="12"/>
        <v>785</v>
      </c>
      <c r="M21" s="33">
        <f>AA14</f>
        <v>1418</v>
      </c>
      <c r="N21" s="362">
        <f>AB14</f>
        <v>908</v>
      </c>
      <c r="O21" s="60"/>
    </row>
    <row r="22" spans="1:15" ht="17.25" customHeight="1">
      <c r="A22" s="21"/>
      <c r="B22" s="384"/>
      <c r="C22" s="384"/>
      <c r="D22" s="384"/>
      <c r="E22" s="384"/>
      <c r="F22" s="384"/>
      <c r="G22" s="384"/>
      <c r="H22" s="384"/>
      <c r="I22" s="384"/>
      <c r="J22" s="384"/>
      <c r="K22" s="391"/>
      <c r="L22" s="131"/>
      <c r="M22" s="131"/>
      <c r="N22" s="369"/>
      <c r="O22" s="60"/>
    </row>
    <row r="23" spans="1:15" ht="17.25" customHeight="1">
      <c r="A23" s="22" t="s">
        <v>63</v>
      </c>
      <c r="B23" s="33">
        <f aca="true" t="shared" si="13" ref="B23:M23">P15</f>
        <v>22631</v>
      </c>
      <c r="C23" s="33">
        <f t="shared" si="13"/>
        <v>23822</v>
      </c>
      <c r="D23" s="33">
        <f t="shared" si="13"/>
        <v>25067</v>
      </c>
      <c r="E23" s="33">
        <f t="shared" si="13"/>
        <v>21665</v>
      </c>
      <c r="F23" s="33">
        <f t="shared" si="13"/>
        <v>22396</v>
      </c>
      <c r="G23" s="33">
        <f t="shared" si="13"/>
        <v>21141</v>
      </c>
      <c r="H23" s="33">
        <f t="shared" si="13"/>
        <v>20174</v>
      </c>
      <c r="I23" s="33">
        <f t="shared" si="13"/>
        <v>20761</v>
      </c>
      <c r="J23" s="33">
        <f t="shared" si="13"/>
        <v>20755</v>
      </c>
      <c r="K23" s="360">
        <f t="shared" si="13"/>
        <v>18290</v>
      </c>
      <c r="L23" s="33">
        <f t="shared" si="13"/>
        <v>17555</v>
      </c>
      <c r="M23" s="33">
        <f t="shared" si="13"/>
        <v>15641</v>
      </c>
      <c r="N23" s="362">
        <f>AB15</f>
        <v>14372</v>
      </c>
      <c r="O23" s="60"/>
    </row>
    <row r="24" spans="1:10" ht="17.25" customHeight="1">
      <c r="A24" s="1" t="s">
        <v>127</v>
      </c>
      <c r="B24" s="55"/>
      <c r="C24" s="55"/>
      <c r="D24" s="55"/>
      <c r="E24" s="55"/>
      <c r="F24" s="55"/>
      <c r="G24" s="55"/>
      <c r="H24" s="55"/>
      <c r="I24" s="55"/>
      <c r="J24" s="55"/>
    </row>
    <row r="25" ht="17.25" customHeight="1">
      <c r="A25" s="50" t="s">
        <v>86</v>
      </c>
    </row>
    <row r="26" ht="17.25" customHeight="1">
      <c r="A26" s="14"/>
    </row>
  </sheetData>
  <sheetProtection/>
  <mergeCells count="5">
    <mergeCell ref="A1:M2"/>
    <mergeCell ref="B22:K22"/>
    <mergeCell ref="B5:K5"/>
    <mergeCell ref="B18:K18"/>
    <mergeCell ref="B20:K20"/>
  </mergeCells>
  <printOptions horizontalCentered="1"/>
  <pageMargins left="0.75" right="0.75" top="0.75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view="pageBreakPreview" zoomScale="60" zoomScalePageLayoutView="0" workbookViewId="0" topLeftCell="A1">
      <selection activeCell="E30" sqref="E30"/>
    </sheetView>
  </sheetViews>
  <sheetFormatPr defaultColWidth="9.140625" defaultRowHeight="17.25" customHeight="1"/>
  <cols>
    <col min="1" max="1" width="29.00390625" style="1" customWidth="1"/>
    <col min="2" max="6" width="9.421875" style="1" bestFit="1" customWidth="1"/>
    <col min="7" max="7" width="9.421875" style="1" customWidth="1"/>
    <col min="8" max="8" width="9.421875" style="1" bestFit="1" customWidth="1"/>
    <col min="9" max="9" width="9.28125" style="1" bestFit="1" customWidth="1"/>
    <col min="10" max="10" width="9.140625" style="43" customWidth="1"/>
    <col min="11" max="16" width="9.140625" style="1" customWidth="1"/>
    <col min="17" max="20" width="0" style="1" hidden="1" customWidth="1"/>
    <col min="21" max="16384" width="9.140625" style="1" customWidth="1"/>
  </cols>
  <sheetData>
    <row r="1" spans="1:13" ht="21" customHeight="1">
      <c r="A1" s="382" t="s">
        <v>144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ht="21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ht="21" customHeight="1">
      <c r="Q3" s="1" t="s">
        <v>113</v>
      </c>
    </row>
    <row r="4" spans="1:14" ht="17.25" customHeight="1">
      <c r="A4" s="18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</row>
    <row r="5" spans="1:25" ht="17.25" customHeight="1">
      <c r="A5" s="21" t="s">
        <v>58</v>
      </c>
      <c r="B5" s="21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5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14" ht="17.25" customHeight="1">
      <c r="A6" s="22" t="s">
        <v>73</v>
      </c>
      <c r="B6" s="16">
        <f>'A8-3'!B6/'A8-3'!$B$23</f>
        <v>0.29517034156687727</v>
      </c>
      <c r="C6" s="16">
        <f>'A8-3'!C6/'A8-3'!$C$23</f>
        <v>0.2994710771555705</v>
      </c>
      <c r="D6" s="16">
        <f>'A8-3'!D6/'A8-3'!$D$23</f>
        <v>0.28539514102206087</v>
      </c>
      <c r="E6" s="16">
        <f>'A8-3'!E6/'A8-3'!$E$23</f>
        <v>0.29803831063927994</v>
      </c>
      <c r="F6" s="16">
        <f>'A8-3'!F6/'A8-3'!$F$23</f>
        <v>0.29290944811573494</v>
      </c>
      <c r="G6" s="16">
        <f>'A8-3'!G6/'A8-3'!$G$23</f>
        <v>0.2776595241473913</v>
      </c>
      <c r="H6" s="16">
        <f>'A8-3'!H6/'A8-3'!$H$23</f>
        <v>0.3089620303360761</v>
      </c>
      <c r="I6" s="16">
        <f>'A8-3'!I6/'A8-3'!$I$23</f>
        <v>0.27994797938442273</v>
      </c>
      <c r="J6" s="16">
        <f>'A8-3'!J6/'A8-3'!$J$23</f>
        <v>0.2720790171043122</v>
      </c>
      <c r="K6" s="16">
        <f>'A8-3'!K6/'A8-3'!$K$23</f>
        <v>0.2856752323674139</v>
      </c>
      <c r="L6" s="343">
        <f>'A8-3'!L6/'A8-3'!$L$23</f>
        <v>0.28248362289945883</v>
      </c>
      <c r="M6" s="16">
        <f>'A8-3'!M6/'A8-3'!$M$23</f>
        <v>0.2782430790870149</v>
      </c>
      <c r="N6" s="16">
        <f>'A8-3'!N6/'A8-3'!$N$23</f>
        <v>0.3089340384080156</v>
      </c>
    </row>
    <row r="7" spans="1:14" ht="17.25" customHeight="1">
      <c r="A7" s="26" t="s">
        <v>29</v>
      </c>
      <c r="B7" s="16">
        <f>'A8-3'!B7/'A8-3'!$B$23</f>
        <v>0.16870664133268526</v>
      </c>
      <c r="C7" s="16">
        <f>'A8-3'!C7/'A8-3'!$C$23</f>
        <v>0.19146167408278061</v>
      </c>
      <c r="D7" s="16">
        <f>'A8-3'!D7/'A8-3'!$D$23</f>
        <v>0.16846850440818606</v>
      </c>
      <c r="E7" s="16">
        <f>'A8-3'!E7/'A8-3'!$E$23</f>
        <v>0.18269097622894068</v>
      </c>
      <c r="F7" s="16">
        <f>'A8-3'!F7/'A8-3'!$F$23</f>
        <v>0.19342739774959813</v>
      </c>
      <c r="G7" s="16">
        <f>'A8-3'!G7/'A8-3'!$G$23</f>
        <v>0.1896788231398704</v>
      </c>
      <c r="H7" s="16">
        <f>'A8-3'!H7/'A8-3'!$H$23</f>
        <v>0.21284822048180826</v>
      </c>
      <c r="I7" s="16">
        <f>'A8-3'!I7/'A8-3'!$I$23</f>
        <v>0.18722604884157795</v>
      </c>
      <c r="J7" s="16">
        <f>'A8-3'!J7/'A8-3'!$J$23</f>
        <v>0.17576487593351</v>
      </c>
      <c r="K7" s="16">
        <f>'A8-3'!K7/'A8-3'!$K$23</f>
        <v>0.19114270092946967</v>
      </c>
      <c r="L7" s="343">
        <f>'A8-3'!L7/'A8-3'!$L$23</f>
        <v>0.1891768726858445</v>
      </c>
      <c r="M7" s="16">
        <f>'A8-3'!M7/'A8-3'!$M$23</f>
        <v>0.19653474841762036</v>
      </c>
      <c r="N7" s="16">
        <f>'A8-3'!N7/'A8-3'!$N$23</f>
        <v>0.22808238241024215</v>
      </c>
    </row>
    <row r="8" spans="1:14" ht="17.25" customHeight="1">
      <c r="A8" s="26" t="s">
        <v>30</v>
      </c>
      <c r="B8" s="16">
        <f>'A8-3'!B8/'A8-3'!$B$23</f>
        <v>0.08461844372763024</v>
      </c>
      <c r="C8" s="16">
        <f>'A8-3'!C8/'A8-3'!$C$23</f>
        <v>0.073041726135505</v>
      </c>
      <c r="D8" s="16">
        <f>'A8-3'!D8/'A8-3'!$D$23</f>
        <v>0.07874895280647863</v>
      </c>
      <c r="E8" s="16">
        <f>'A8-3'!E8/'A8-3'!$E$23</f>
        <v>0.07205169628432956</v>
      </c>
      <c r="F8" s="16">
        <f>'A8-3'!F8/'A8-3'!$F$23</f>
        <v>0.06755670655474191</v>
      </c>
      <c r="G8" s="16">
        <f>'A8-3'!G8/'A8-3'!$G$23</f>
        <v>0.05065985525755641</v>
      </c>
      <c r="H8" s="16">
        <f>'A8-3'!H8/'A8-3'!$H$23</f>
        <v>0.06146525230494696</v>
      </c>
      <c r="I8" s="16">
        <f>'A8-3'!I8/'A8-3'!$I$23</f>
        <v>0.06020904580704205</v>
      </c>
      <c r="J8" s="16">
        <f>'A8-3'!J8/'A8-3'!$J$23</f>
        <v>0.049192965550469765</v>
      </c>
      <c r="K8" s="16">
        <f>'A8-3'!K8/'A8-3'!$K$23</f>
        <v>0.0612356478950246</v>
      </c>
      <c r="L8" s="343">
        <f>'A8-3'!L8/'A8-3'!$L$23</f>
        <v>0.05411563657077756</v>
      </c>
      <c r="M8" s="16">
        <f>'A8-3'!M8/'A8-3'!$M$23</f>
        <v>0.0457131896937536</v>
      </c>
      <c r="N8" s="16">
        <f>'A8-3'!N8/'A8-3'!$N$23</f>
        <v>0.05107152797105483</v>
      </c>
    </row>
    <row r="9" spans="1:14" ht="17.25" customHeight="1">
      <c r="A9" s="26" t="s">
        <v>33</v>
      </c>
      <c r="B9" s="16">
        <f>'A8-3'!B9/'A8-3'!$B$23</f>
        <v>0.0418452565065618</v>
      </c>
      <c r="C9" s="16">
        <f>'A8-3'!C9/'A8-3'!$C$23</f>
        <v>0.034967676937284864</v>
      </c>
      <c r="D9" s="16">
        <f>'A8-3'!D9/'A8-3'!$D$23</f>
        <v>0.03817768380739618</v>
      </c>
      <c r="E9" s="16">
        <f>'A8-3'!E9/'A8-3'!$E$23</f>
        <v>0.04329563812600969</v>
      </c>
      <c r="F9" s="16">
        <f>'A8-3'!F9/'A8-3'!$F$23</f>
        <v>0.03192534381139489</v>
      </c>
      <c r="G9" s="16">
        <f>'A8-3'!G9/'A8-3'!$G$23</f>
        <v>0.037320845749964526</v>
      </c>
      <c r="H9" s="16">
        <f>'A8-3'!H9/'A8-3'!$H$23</f>
        <v>0.034648557549320905</v>
      </c>
      <c r="I9" s="16">
        <f>'A8-3'!I9/'A8-3'!$I$23</f>
        <v>0.03251288473580271</v>
      </c>
      <c r="J9" s="16">
        <f>'A8-3'!J9/'A8-3'!$J$23</f>
        <v>0.04712117562033245</v>
      </c>
      <c r="K9" s="16">
        <f>'A8-3'!K9/'A8-3'!$K$23</f>
        <v>0.033296883542919625</v>
      </c>
      <c r="L9" s="343">
        <f>'A8-3'!L9/'A8-3'!$L$23</f>
        <v>0.0391911136428368</v>
      </c>
      <c r="M9" s="16">
        <f>'A8-3'!M9/'A8-3'!$M$23</f>
        <v>0.035995140975640945</v>
      </c>
      <c r="N9" s="16">
        <f>'A8-3'!N9/'A8-3'!$N$23</f>
        <v>0.02978012802671862</v>
      </c>
    </row>
    <row r="10" spans="1:14" ht="17.25" customHeight="1">
      <c r="A10" s="22" t="s">
        <v>72</v>
      </c>
      <c r="B10" s="16">
        <f>'A8-3'!B10/'A8-3'!$B$23</f>
        <v>0.09089302284477045</v>
      </c>
      <c r="C10" s="16">
        <f>'A8-3'!C10/'A8-3'!$C$23</f>
        <v>0.08601292922508605</v>
      </c>
      <c r="D10" s="16">
        <f>'A8-3'!D10/'A8-3'!$D$23</f>
        <v>0.08545099134320022</v>
      </c>
      <c r="E10" s="16">
        <f>'A8-3'!E10/'A8-3'!$E$23</f>
        <v>0.07431340872374798</v>
      </c>
      <c r="F10" s="16">
        <f>'A8-3'!F10/'A8-3'!$F$23</f>
        <v>0.07679942846936953</v>
      </c>
      <c r="G10" s="16">
        <f>'A8-3'!G10/'A8-3'!$G$23</f>
        <v>0.0805070715670971</v>
      </c>
      <c r="H10" s="16">
        <f>'A8-3'!H10/'A8-3'!$H$23</f>
        <v>0.08238326558937246</v>
      </c>
      <c r="I10" s="16">
        <f>'A8-3'!I10/'A8-3'!$I$23</f>
        <v>0.08082462309137325</v>
      </c>
      <c r="J10" s="16">
        <f>'A8-3'!J10/'A8-3'!$J$23</f>
        <v>0.07708985786557455</v>
      </c>
      <c r="K10" s="16">
        <f>'A8-3'!K10/'A8-3'!$K$23</f>
        <v>0.0847457627118644</v>
      </c>
      <c r="L10" s="343">
        <f>'A8-3'!L10/'A8-3'!$L$23</f>
        <v>0.08595841640558245</v>
      </c>
      <c r="M10" s="16">
        <f>'A8-3'!M10/'A8-3'!$M$23</f>
        <v>0.09283293907039192</v>
      </c>
      <c r="N10" s="16">
        <f>'A8-3'!N10/'A8-3'!$N$23</f>
        <v>0.08328694684107987</v>
      </c>
    </row>
    <row r="11" spans="1:14" ht="17.25" customHeight="1">
      <c r="A11" s="22" t="s">
        <v>14</v>
      </c>
      <c r="B11" s="16">
        <f>'A8-3'!B11/'A8-3'!$B$23</f>
        <v>0.034245062082983516</v>
      </c>
      <c r="C11" s="16">
        <f>'A8-3'!C11/'A8-3'!$C$23</f>
        <v>0.017588783477457813</v>
      </c>
      <c r="D11" s="16">
        <f>'A8-3'!D11/'A8-3'!$D$23</f>
        <v>0.017712530418478478</v>
      </c>
      <c r="E11" s="16">
        <f>'A8-3'!E11/'A8-3'!$E$23</f>
        <v>0.020309254558042927</v>
      </c>
      <c r="F11" s="16">
        <f>'A8-3'!F11/'A8-3'!$F$23</f>
        <v>0.019958921235934988</v>
      </c>
      <c r="G11" s="16">
        <f>'A8-3'!G11/'A8-3'!$G$23</f>
        <v>0.01972470554846034</v>
      </c>
      <c r="H11" s="16">
        <f>'A8-3'!H11/'A8-3'!$H$23</f>
        <v>0.01843957569148409</v>
      </c>
      <c r="I11" s="16">
        <f>'A8-3'!I11/'A8-3'!$I$23</f>
        <v>0.021867925437117672</v>
      </c>
      <c r="J11" s="16">
        <f>'A8-3'!J11/'A8-3'!$J$23</f>
        <v>0.02327150084317032</v>
      </c>
      <c r="K11" s="16">
        <f>'A8-3'!K11/'A8-3'!$K$23</f>
        <v>0.019737561509021322</v>
      </c>
      <c r="L11" s="343">
        <f>'A8-3'!L11/'A8-3'!$L$23</f>
        <v>0.021247507832526345</v>
      </c>
      <c r="M11" s="16">
        <f>'A8-3'!M11/'A8-3'!$M$23</f>
        <v>0.019819704622466593</v>
      </c>
      <c r="N11" s="16">
        <f>'A8-3'!N11/'A8-3'!$N$23</f>
        <v>0.01774283328694684</v>
      </c>
    </row>
    <row r="12" spans="1:14" ht="17.25" customHeight="1">
      <c r="A12" s="26" t="s">
        <v>61</v>
      </c>
      <c r="B12" s="16">
        <f>'A8-3'!B12/'A8-3'!$B$23</f>
        <v>0.42030842649463124</v>
      </c>
      <c r="C12" s="16">
        <f>'A8-3'!C12/'A8-3'!$C$23</f>
        <v>0.40307278985811434</v>
      </c>
      <c r="D12" s="16">
        <f>'A8-3'!D12/'A8-3'!$D$23</f>
        <v>0.3885586627837396</v>
      </c>
      <c r="E12" s="16">
        <f>'A8-3'!E12/'A8-3'!$E$23</f>
        <v>0.39266097392107085</v>
      </c>
      <c r="F12" s="16">
        <f>'A8-3'!F12/'A8-3'!$F$23</f>
        <v>0.3896677978210395</v>
      </c>
      <c r="G12" s="16">
        <f>'A8-3'!G12/'A8-3'!$G$23</f>
        <v>0.3778913012629488</v>
      </c>
      <c r="H12" s="16">
        <f>'A8-3'!H12/'A8-3'!$H$23</f>
        <v>0.40978487161693267</v>
      </c>
      <c r="I12" s="16">
        <f>'A8-3'!I12/'A8-3'!$I$23</f>
        <v>0.38264052791291364</v>
      </c>
      <c r="J12" s="16">
        <f>'A8-3'!J12/'A8-3'!$J$23</f>
        <v>0.3724403758130571</v>
      </c>
      <c r="K12" s="16">
        <f>'A8-3'!K12/'A8-3'!$K$23</f>
        <v>0.3901585565882996</v>
      </c>
      <c r="L12" s="343">
        <f>'A8-3'!L12/'A8-3'!$L$23</f>
        <v>0.38968954713756765</v>
      </c>
      <c r="M12" s="16">
        <f>'A8-3'!M12/'A8-3'!$M$23</f>
        <v>0.3908957227798734</v>
      </c>
      <c r="N12" s="16">
        <f>'A8-3'!N12/'A8-3'!$N$23</f>
        <v>0.4099638185360423</v>
      </c>
    </row>
    <row r="13" spans="1:14" ht="17.25" customHeight="1">
      <c r="A13" s="21" t="s">
        <v>71</v>
      </c>
      <c r="B13" s="47"/>
      <c r="C13" s="47"/>
      <c r="D13" s="47"/>
      <c r="E13" s="47"/>
      <c r="F13" s="47"/>
      <c r="G13" s="47"/>
      <c r="H13" s="47"/>
      <c r="I13" s="47"/>
      <c r="J13" s="47"/>
      <c r="K13" s="370"/>
      <c r="L13" s="370"/>
      <c r="M13" s="371"/>
      <c r="N13" s="359"/>
    </row>
    <row r="14" spans="1:14" ht="17.25" customHeight="1">
      <c r="A14" s="22" t="s">
        <v>8</v>
      </c>
      <c r="B14" s="16">
        <f>'A8-3'!B14/'A8-3'!$B$23</f>
        <v>0.5005081525341346</v>
      </c>
      <c r="C14" s="16">
        <f>'A8-3'!C14/'A8-3'!$C$23</f>
        <v>0.4706573755352195</v>
      </c>
      <c r="D14" s="16">
        <f>'A8-3'!D14/'A8-3'!$D$23</f>
        <v>0.47855746599114374</v>
      </c>
      <c r="E14" s="16">
        <f>'A8-3'!E14/'A8-3'!$E$23</f>
        <v>0.49420724671128546</v>
      </c>
      <c r="F14" s="16">
        <f>'A8-3'!F14/'A8-3'!$F$23</f>
        <v>0.49794606179674944</v>
      </c>
      <c r="G14" s="16">
        <f>'A8-3'!G14/'A8-3'!$G$23</f>
        <v>0.5112813963388676</v>
      </c>
      <c r="H14" s="16">
        <f>'A8-3'!H14/'A8-3'!$H$23</f>
        <v>0.4931595122434817</v>
      </c>
      <c r="I14" s="16">
        <f>'A8-3'!I14/'A8-3'!$I$23</f>
        <v>0.4914021482587544</v>
      </c>
      <c r="J14" s="16">
        <f>'A8-3'!J14/'A8-3'!$J$23</f>
        <v>0.4675499879547097</v>
      </c>
      <c r="K14" s="16">
        <f>'A8-3'!K14/'A8-3'!$K$23</f>
        <v>0.4691088026243849</v>
      </c>
      <c r="L14" s="343">
        <f>'A8-3'!L14/'A8-3'!$L$23</f>
        <v>0.46072344061520937</v>
      </c>
      <c r="M14" s="16">
        <f>'A8-3'!M14/'A8-3'!$M$23</f>
        <v>0.4288088996867208</v>
      </c>
      <c r="N14" s="16">
        <f>'A8-3'!N14/'A8-3'!$N$23</f>
        <v>0.4714723072641247</v>
      </c>
    </row>
    <row r="15" spans="1:14" ht="17.25" customHeight="1">
      <c r="A15" s="22" t="s">
        <v>31</v>
      </c>
      <c r="B15" s="16">
        <f>'A8-3'!B15/'A8-3'!$B$23</f>
        <v>0.037691661879722504</v>
      </c>
      <c r="C15" s="16">
        <f>'A8-3'!C15/'A8-3'!$C$23</f>
        <v>0.030811854588195787</v>
      </c>
      <c r="D15" s="16">
        <f>'A8-3'!D15/'A8-3'!$D$23</f>
        <v>0.030877248972753023</v>
      </c>
      <c r="E15" s="16">
        <f>'A8-3'!E15/'A8-3'!$E$23</f>
        <v>0.03411031617816755</v>
      </c>
      <c r="F15" s="16">
        <f>'A8-3'!F15/'A8-3'!$F$23</f>
        <v>0.032773709590998394</v>
      </c>
      <c r="G15" s="16">
        <f>'A8-3'!G15/'A8-3'!$G$23</f>
        <v>0.0363748167068729</v>
      </c>
      <c r="H15" s="16">
        <f>'A8-3'!H15/'A8-3'!$H$23</f>
        <v>0.030336076137602856</v>
      </c>
      <c r="I15" s="16">
        <f>'A8-3'!I15/'A8-3'!$I$23</f>
        <v>0.026973652521554838</v>
      </c>
      <c r="J15" s="16">
        <f>'A8-3'!J15/'A8-3'!$J$23</f>
        <v>0.025873283546133462</v>
      </c>
      <c r="K15" s="16">
        <f>'A8-3'!K15/'A8-3'!$K$23</f>
        <v>0.024822307271733186</v>
      </c>
      <c r="L15" s="343">
        <f>'A8-3'!L15/'A8-3'!$L$23</f>
        <v>0.022443748219880377</v>
      </c>
      <c r="M15" s="16">
        <f>'A8-3'!M15/'A8-3'!$M$23</f>
        <v>0.017262323380858</v>
      </c>
      <c r="N15" s="16">
        <f>'A8-3'!N15/'A8-3'!$N$23</f>
        <v>0.013220150292234901</v>
      </c>
    </row>
    <row r="16" spans="1:14" ht="17.25" customHeight="1">
      <c r="A16" s="22" t="s">
        <v>32</v>
      </c>
      <c r="B16" s="16">
        <f>'A8-3'!B16/'A8-3'!$B$23</f>
        <v>0.025540188237373515</v>
      </c>
      <c r="C16" s="16">
        <f>'A8-3'!C16/'A8-3'!$C$23</f>
        <v>0.024011418016959114</v>
      </c>
      <c r="D16" s="16">
        <f>'A8-3'!D16/'A8-3'!$D$23</f>
        <v>0.022898631667132085</v>
      </c>
      <c r="E16" s="16">
        <f>'A8-3'!E16/'A8-3'!$E$23</f>
        <v>0.02474036464343411</v>
      </c>
      <c r="F16" s="16">
        <f>'A8-3'!F16/'A8-3'!$F$23</f>
        <v>0.026701196642257546</v>
      </c>
      <c r="G16" s="16">
        <f>'A8-3'!G16/'A8-3'!$G$23</f>
        <v>0.026488813206565442</v>
      </c>
      <c r="H16" s="16">
        <f>'A8-3'!H16/'A8-3'!$H$23</f>
        <v>0.025974025974025976</v>
      </c>
      <c r="I16" s="16">
        <f>'A8-3'!I16/'A8-3'!$I$23</f>
        <v>0.026491980155098502</v>
      </c>
      <c r="J16" s="16">
        <f>'A8-3'!J16/'A8-3'!$J$23</f>
        <v>0.031655022886051556</v>
      </c>
      <c r="K16" s="16">
        <f>'A8-3'!K16/'A8-3'!$K$23</f>
        <v>0.02848551120831055</v>
      </c>
      <c r="L16" s="343">
        <f>'A8-3'!L16/'A8-3'!$L$23</f>
        <v>0.027570492737111933</v>
      </c>
      <c r="M16" s="16">
        <f>'A8-3'!M16/'A8-3'!$M$23</f>
        <v>0.023400038360718623</v>
      </c>
      <c r="N16" s="16">
        <f>'A8-3'!N16/'A8-3'!$N$23</f>
        <v>0.019691065961591984</v>
      </c>
    </row>
    <row r="17" spans="1:14" ht="17.25" customHeight="1">
      <c r="A17" s="26" t="s">
        <v>61</v>
      </c>
      <c r="B17" s="16">
        <f>'A8-3'!B17/'A8-3'!$B$23</f>
        <v>0.5637400026512306</v>
      </c>
      <c r="C17" s="16">
        <f>'A8-3'!C17/'A8-3'!$C$23</f>
        <v>0.5254806481403744</v>
      </c>
      <c r="D17" s="16">
        <f>'A8-3'!D17/'A8-3'!$D$23</f>
        <v>0.5323333466310288</v>
      </c>
      <c r="E17" s="16">
        <f>'A8-3'!E17/'A8-3'!$E$23</f>
        <v>0.5530579275328872</v>
      </c>
      <c r="F17" s="16">
        <f>'A8-3'!F17/'A8-3'!$F$23</f>
        <v>0.5574209680300054</v>
      </c>
      <c r="G17" s="16">
        <f>'A8-3'!G17/'A8-3'!$G$23</f>
        <v>0.5741450262523059</v>
      </c>
      <c r="H17" s="16">
        <f>'A8-3'!H17/'A8-3'!$H$23</f>
        <v>0.5494696143551105</v>
      </c>
      <c r="I17" s="16">
        <f>'A8-3'!I17/'A8-3'!$I$23</f>
        <v>0.5448677809354078</v>
      </c>
      <c r="J17" s="16">
        <f>'A8-3'!J17/'A8-3'!$J$23</f>
        <v>0.5250782943868947</v>
      </c>
      <c r="K17" s="16">
        <f>'A8-3'!K17/'A8-3'!$K$23</f>
        <v>0.5224166211044287</v>
      </c>
      <c r="L17" s="343">
        <f>'A8-3'!L17/'A8-3'!$L$23</f>
        <v>0.5107376815722017</v>
      </c>
      <c r="M17" s="16">
        <f>'A8-3'!M17/'A8-3'!$M$23</f>
        <v>0.4694712614282974</v>
      </c>
      <c r="N17" s="16">
        <f>'A8-3'!N17/'A8-3'!$N$23</f>
        <v>0.5043835235179516</v>
      </c>
    </row>
    <row r="18" spans="1:14" ht="17.25" customHeight="1">
      <c r="A18" s="21"/>
      <c r="B18" s="47"/>
      <c r="C18" s="47"/>
      <c r="D18" s="47"/>
      <c r="E18" s="47"/>
      <c r="F18" s="47"/>
      <c r="G18" s="47"/>
      <c r="H18" s="47"/>
      <c r="I18" s="47"/>
      <c r="J18" s="47"/>
      <c r="K18" s="370"/>
      <c r="L18" s="370"/>
      <c r="M18" s="371"/>
      <c r="N18" s="359"/>
    </row>
    <row r="19" spans="1:14" ht="17.25" customHeight="1">
      <c r="A19" s="45" t="s">
        <v>85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>
        <f>'A8-3'!I19/'A8-3'!$I$23</f>
        <v>0.026010307788642165</v>
      </c>
      <c r="J19" s="16">
        <f>'A8-3'!J19/'A8-3'!$J$23</f>
        <v>0.03729221874247169</v>
      </c>
      <c r="K19" s="16">
        <f>'A8-3'!K19/'A8-3'!$K$23</f>
        <v>0.050956806998359756</v>
      </c>
      <c r="L19" s="343">
        <f>'A8-3'!L19/'A8-3'!$L$23</f>
        <v>0.05491313016234691</v>
      </c>
      <c r="M19" s="16">
        <f>'A8-3'!M19/'A8-3'!$M$23</f>
        <v>0.04897385077680455</v>
      </c>
      <c r="N19" s="16">
        <f>'A8-3'!N19/'A8-3'!$N$23</f>
        <v>0.02240467575841915</v>
      </c>
    </row>
    <row r="20" spans="1:14" ht="17.25" customHeight="1">
      <c r="A20" s="21"/>
      <c r="B20" s="47"/>
      <c r="C20" s="47"/>
      <c r="D20" s="47"/>
      <c r="E20" s="47"/>
      <c r="F20" s="47"/>
      <c r="G20" s="47"/>
      <c r="H20" s="47"/>
      <c r="I20" s="47"/>
      <c r="J20" s="47"/>
      <c r="K20" s="370"/>
      <c r="L20" s="370"/>
      <c r="M20" s="371"/>
      <c r="N20" s="359"/>
    </row>
    <row r="21" spans="1:14" ht="17.25" customHeight="1">
      <c r="A21" s="20" t="s">
        <v>68</v>
      </c>
      <c r="B21" s="16">
        <f>'A8-3'!B21/'A8-3'!$B$23</f>
        <v>0.01595157085413813</v>
      </c>
      <c r="C21" s="16">
        <f>'A8-3'!C21/'A8-3'!$C$23</f>
        <v>0.07140458399798505</v>
      </c>
      <c r="D21" s="16">
        <f>'A8-3'!D21/'A8-3'!$D$23</f>
        <v>0.07906809749870347</v>
      </c>
      <c r="E21" s="16">
        <f>'A8-3'!E21/'A8-3'!$E$23</f>
        <v>0.054281098546042</v>
      </c>
      <c r="F21" s="16">
        <f>'A8-3'!F21/'A8-3'!$F$23</f>
        <v>0.05291123414895517</v>
      </c>
      <c r="G21" s="16">
        <f>'A8-3'!G21/'A8-3'!$G$23</f>
        <v>0.0479163710325907</v>
      </c>
      <c r="H21" s="16">
        <f>'A8-3'!H21/'A8-3'!$H$23</f>
        <v>0.04084465153167443</v>
      </c>
      <c r="I21" s="16">
        <f>'A8-3'!I21/'A8-3'!$I$23</f>
        <v>0.0465295505996821</v>
      </c>
      <c r="J21" s="16">
        <f>'A8-3'!J21/'A8-3'!$J$23</f>
        <v>0.0651891110575765</v>
      </c>
      <c r="K21" s="16">
        <f>'A8-3'!K21/'A8-3'!$K$23</f>
        <v>0.03646801530891197</v>
      </c>
      <c r="L21" s="343">
        <f>'A8-3'!L21/'A8-3'!$L$23</f>
        <v>0.044716604955853036</v>
      </c>
      <c r="M21" s="16">
        <f>'A8-3'!M21/'A8-3'!$M$23</f>
        <v>0.09065916501502462</v>
      </c>
      <c r="N21" s="16">
        <f>'A8-3'!N21/'A8-3'!$N$23</f>
        <v>0.06317840244920679</v>
      </c>
    </row>
    <row r="22" spans="1:14" ht="17.25" customHeight="1">
      <c r="A22" s="21"/>
      <c r="B22" s="47"/>
      <c r="C22" s="47"/>
      <c r="D22" s="47"/>
      <c r="E22" s="47"/>
      <c r="F22" s="47"/>
      <c r="G22" s="47"/>
      <c r="H22" s="47"/>
      <c r="I22" s="47"/>
      <c r="J22" s="47"/>
      <c r="K22" s="344"/>
      <c r="L22" s="344"/>
      <c r="M22" s="130"/>
      <c r="N22" s="359"/>
    </row>
    <row r="23" spans="1:14" ht="17.25" customHeight="1">
      <c r="A23" s="22" t="s">
        <v>63</v>
      </c>
      <c r="B23" s="16">
        <v>1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343">
        <v>1</v>
      </c>
      <c r="M23" s="16">
        <v>1</v>
      </c>
      <c r="N23" s="16">
        <v>1</v>
      </c>
    </row>
    <row r="24" spans="1:10" ht="17.25" customHeight="1">
      <c r="A24" s="1" t="s">
        <v>127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7.25" customHeight="1">
      <c r="A25" s="50" t="s">
        <v>86</v>
      </c>
      <c r="J25" s="1"/>
    </row>
    <row r="26" ht="17.25" customHeight="1">
      <c r="A26" s="14"/>
    </row>
  </sheetData>
  <sheetProtection/>
  <mergeCells count="1">
    <mergeCell ref="A1:M2"/>
  </mergeCells>
  <printOptions horizontalCentered="1"/>
  <pageMargins left="0.75" right="0.75" top="0.75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view="pageBreakPreview" zoomScale="60" zoomScalePageLayoutView="0" workbookViewId="0" topLeftCell="A1">
      <selection activeCell="I29" sqref="I29"/>
    </sheetView>
  </sheetViews>
  <sheetFormatPr defaultColWidth="9.140625" defaultRowHeight="17.25" customHeight="1"/>
  <cols>
    <col min="1" max="1" width="17.8515625" style="1" customWidth="1"/>
    <col min="2" max="14" width="9.140625" style="1" customWidth="1"/>
    <col min="15" max="15" width="7.57421875" style="1" hidden="1" customWidth="1"/>
    <col min="16" max="16" width="67.00390625" style="1" hidden="1" customWidth="1"/>
    <col min="17" max="30" width="9.140625" style="1" hidden="1" customWidth="1"/>
    <col min="31" max="39" width="9.140625" style="1" customWidth="1"/>
    <col min="40" max="16384" width="9.140625" style="1" customWidth="1"/>
  </cols>
  <sheetData>
    <row r="1" spans="1:30" ht="21" customHeight="1" thickTop="1">
      <c r="A1" s="382" t="s">
        <v>167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O1" s="56"/>
      <c r="P1" s="394"/>
      <c r="Q1" s="397" t="s">
        <v>145</v>
      </c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9"/>
      <c r="AD1" s="132"/>
    </row>
    <row r="2" spans="1:30" s="11" customFormat="1" ht="33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11" t="s">
        <v>131</v>
      </c>
      <c r="P2" s="395"/>
      <c r="Q2" s="133" t="s">
        <v>146</v>
      </c>
      <c r="R2" s="134" t="s">
        <v>147</v>
      </c>
      <c r="S2" s="134" t="s">
        <v>148</v>
      </c>
      <c r="T2" s="134" t="s">
        <v>149</v>
      </c>
      <c r="U2" s="134" t="s">
        <v>150</v>
      </c>
      <c r="V2" s="134" t="s">
        <v>151</v>
      </c>
      <c r="W2" s="134" t="s">
        <v>152</v>
      </c>
      <c r="X2" s="134" t="s">
        <v>153</v>
      </c>
      <c r="Y2" s="134" t="s">
        <v>154</v>
      </c>
      <c r="Z2" s="134" t="s">
        <v>155</v>
      </c>
      <c r="AA2" s="134" t="s">
        <v>156</v>
      </c>
      <c r="AB2" s="134" t="s">
        <v>157</v>
      </c>
      <c r="AC2" s="135" t="s">
        <v>158</v>
      </c>
      <c r="AD2" s="132"/>
    </row>
    <row r="3" spans="16:30" ht="17.25" customHeight="1" thickBot="1">
      <c r="P3" s="396"/>
      <c r="Q3" s="136" t="s">
        <v>93</v>
      </c>
      <c r="R3" s="137" t="s">
        <v>93</v>
      </c>
      <c r="S3" s="137" t="s">
        <v>93</v>
      </c>
      <c r="T3" s="137" t="s">
        <v>93</v>
      </c>
      <c r="U3" s="137" t="s">
        <v>93</v>
      </c>
      <c r="V3" s="137" t="s">
        <v>93</v>
      </c>
      <c r="W3" s="137" t="s">
        <v>93</v>
      </c>
      <c r="X3" s="137" t="s">
        <v>93</v>
      </c>
      <c r="Y3" s="137" t="s">
        <v>93</v>
      </c>
      <c r="Z3" s="137" t="s">
        <v>93</v>
      </c>
      <c r="AA3" s="137" t="s">
        <v>93</v>
      </c>
      <c r="AB3" s="137" t="s">
        <v>93</v>
      </c>
      <c r="AC3" s="138" t="s">
        <v>93</v>
      </c>
      <c r="AD3" s="132"/>
    </row>
    <row r="4" spans="1:30" s="23" customFormat="1" ht="17.25" customHeight="1" thickTop="1">
      <c r="A4" s="18" t="s">
        <v>25</v>
      </c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P4" s="139" t="s">
        <v>159</v>
      </c>
      <c r="Q4" s="142">
        <v>8.850950315263763</v>
      </c>
      <c r="R4" s="143">
        <v>8.712090443693704</v>
      </c>
      <c r="S4" s="143">
        <v>8.669903937845252</v>
      </c>
      <c r="T4" s="143">
        <v>8.364009234610352</v>
      </c>
      <c r="U4" s="143">
        <v>8.472257320704719</v>
      </c>
      <c r="V4" s="143">
        <v>8.001569205926373</v>
      </c>
      <c r="W4" s="143">
        <v>7.434118984021905</v>
      </c>
      <c r="X4" s="143">
        <v>7.326030211057055</v>
      </c>
      <c r="Y4" s="143">
        <v>6.700341796259058</v>
      </c>
      <c r="Z4" s="143">
        <v>5.904087586305489</v>
      </c>
      <c r="AA4" s="143">
        <v>5.433184267908461</v>
      </c>
      <c r="AB4" s="143">
        <v>5.029747773052264</v>
      </c>
      <c r="AC4" s="144">
        <v>4.842158593992878</v>
      </c>
      <c r="AD4" s="132"/>
    </row>
    <row r="5" spans="1:30" ht="17.25" customHeight="1">
      <c r="A5" s="20" t="s">
        <v>24</v>
      </c>
      <c r="B5" s="34">
        <f>Q4</f>
        <v>8.850950315263763</v>
      </c>
      <c r="C5" s="34">
        <f aca="true" t="shared" si="0" ref="C5:N5">R4</f>
        <v>8.712090443693704</v>
      </c>
      <c r="D5" s="34">
        <f t="shared" si="0"/>
        <v>8.669903937845252</v>
      </c>
      <c r="E5" s="34">
        <f t="shared" si="0"/>
        <v>8.364009234610352</v>
      </c>
      <c r="F5" s="34">
        <f t="shared" si="0"/>
        <v>8.472257320704719</v>
      </c>
      <c r="G5" s="34">
        <f t="shared" si="0"/>
        <v>8.001569205926373</v>
      </c>
      <c r="H5" s="34">
        <f t="shared" si="0"/>
        <v>7.434118984021905</v>
      </c>
      <c r="I5" s="34">
        <f t="shared" si="0"/>
        <v>7.326030211057055</v>
      </c>
      <c r="J5" s="34">
        <f t="shared" si="0"/>
        <v>6.700341796259058</v>
      </c>
      <c r="K5" s="34">
        <f t="shared" si="0"/>
        <v>5.904087586305489</v>
      </c>
      <c r="L5" s="34">
        <f t="shared" si="0"/>
        <v>5.433184267908461</v>
      </c>
      <c r="M5" s="34">
        <f t="shared" si="0"/>
        <v>5.029747773052264</v>
      </c>
      <c r="N5" s="34">
        <f t="shared" si="0"/>
        <v>4.842158593992878</v>
      </c>
      <c r="P5" s="140" t="s">
        <v>160</v>
      </c>
      <c r="Q5" s="145">
        <v>0.8563415496458304</v>
      </c>
      <c r="R5" s="146">
        <v>0.7442263089406721</v>
      </c>
      <c r="S5" s="146">
        <v>0.8986203255190938</v>
      </c>
      <c r="T5" s="146">
        <v>0.7559466902945421</v>
      </c>
      <c r="U5" s="146">
        <v>0.7351215622903235</v>
      </c>
      <c r="V5" s="146">
        <v>0.6850026035344612</v>
      </c>
      <c r="W5" s="146">
        <v>0.7199105950906508</v>
      </c>
      <c r="X5" s="146">
        <v>0.6509261973629781</v>
      </c>
      <c r="Y5" s="146">
        <v>0.6842802315108085</v>
      </c>
      <c r="Z5" s="146">
        <v>0.5933848250479905</v>
      </c>
      <c r="AA5" s="146">
        <v>0.5289505390949694</v>
      </c>
      <c r="AB5" s="146">
        <v>0.4913084130810333</v>
      </c>
      <c r="AC5" s="147">
        <v>0.5063886267991781</v>
      </c>
      <c r="AD5" s="132"/>
    </row>
    <row r="6" spans="1:30" ht="17.25" customHeight="1">
      <c r="A6" s="20" t="s">
        <v>20</v>
      </c>
      <c r="B6" s="34">
        <f>Q7</f>
        <v>0.2331797888252743</v>
      </c>
      <c r="C6" s="34">
        <f aca="true" t="shared" si="1" ref="C6:N7">R7</f>
        <v>0.38213267766537223</v>
      </c>
      <c r="D6" s="34">
        <f t="shared" si="1"/>
        <v>0.4923549607825554</v>
      </c>
      <c r="E6" s="34">
        <f t="shared" si="1"/>
        <v>0.7580920820414313</v>
      </c>
      <c r="F6" s="34">
        <f t="shared" si="1"/>
        <v>1.2388179029125692</v>
      </c>
      <c r="G6" s="34">
        <f t="shared" si="1"/>
        <v>1.4541643940451272</v>
      </c>
      <c r="H6" s="34">
        <f t="shared" si="1"/>
        <v>1.820128183784454</v>
      </c>
      <c r="I6" s="34">
        <f t="shared" si="1"/>
        <v>2.2632402941112773</v>
      </c>
      <c r="J6" s="34">
        <f t="shared" si="1"/>
        <v>3.0642709388678777</v>
      </c>
      <c r="K6" s="34">
        <f t="shared" si="1"/>
        <v>3.267143845424051</v>
      </c>
      <c r="L6" s="34">
        <f t="shared" si="1"/>
        <v>3.33517999449554</v>
      </c>
      <c r="M6" s="34">
        <f t="shared" si="1"/>
        <v>3.592832276334052</v>
      </c>
      <c r="N6" s="151">
        <f>AC7+AC10+AC11</f>
        <v>4.250365599664436</v>
      </c>
      <c r="P6" s="140" t="s">
        <v>161</v>
      </c>
      <c r="Q6" s="145">
        <v>0.09889122685680991</v>
      </c>
      <c r="R6" s="146">
        <v>0.1802523345921578</v>
      </c>
      <c r="S6" s="146">
        <v>0.169834768668291</v>
      </c>
      <c r="T6" s="146">
        <v>0.21059910939501336</v>
      </c>
      <c r="U6" s="146">
        <v>0.24392149992035264</v>
      </c>
      <c r="V6" s="146">
        <v>0.25667460909916906</v>
      </c>
      <c r="W6" s="146">
        <v>0.32507274583228474</v>
      </c>
      <c r="X6" s="146">
        <v>0.23912760272508327</v>
      </c>
      <c r="Y6" s="146">
        <v>0.26339422968074494</v>
      </c>
      <c r="Z6" s="146">
        <v>0.26923882632164026</v>
      </c>
      <c r="AA6" s="146">
        <v>0.2539383091271608</v>
      </c>
      <c r="AB6" s="146">
        <v>0.2632265784324145</v>
      </c>
      <c r="AC6" s="147">
        <v>0.3180031247769362</v>
      </c>
      <c r="AD6" s="132"/>
    </row>
    <row r="7" spans="1:30" ht="25.5">
      <c r="A7" s="381" t="s">
        <v>190</v>
      </c>
      <c r="B7" s="34">
        <f>Q8</f>
        <v>0.8588287633157198</v>
      </c>
      <c r="C7" s="34">
        <f t="shared" si="1"/>
        <v>0.8296887193776563</v>
      </c>
      <c r="D7" s="34">
        <f t="shared" si="1"/>
        <v>1.045262457045685</v>
      </c>
      <c r="E7" s="34">
        <f t="shared" si="1"/>
        <v>1.0101021212630135</v>
      </c>
      <c r="F7" s="34">
        <f t="shared" si="1"/>
        <v>1.1892976319577853</v>
      </c>
      <c r="G7" s="34">
        <f t="shared" si="1"/>
        <v>1.2705263668845408</v>
      </c>
      <c r="H7" s="34">
        <f t="shared" si="1"/>
        <v>1.2758708335194289</v>
      </c>
      <c r="I7" s="34">
        <f t="shared" si="1"/>
        <v>1.391244432452812</v>
      </c>
      <c r="J7" s="34">
        <f t="shared" si="1"/>
        <v>1.362822952536442</v>
      </c>
      <c r="K7" s="34">
        <f t="shared" si="1"/>
        <v>1.4103603473258564</v>
      </c>
      <c r="L7" s="34">
        <f t="shared" si="1"/>
        <v>1.5362889066864853</v>
      </c>
      <c r="M7" s="34">
        <f t="shared" si="1"/>
        <v>1.5038911877216798</v>
      </c>
      <c r="N7" s="34">
        <f t="shared" si="1"/>
        <v>1.7375551675302043</v>
      </c>
      <c r="P7" s="140" t="s">
        <v>162</v>
      </c>
      <c r="Q7" s="145">
        <v>0.2331797888252743</v>
      </c>
      <c r="R7" s="146">
        <v>0.38213267766537223</v>
      </c>
      <c r="S7" s="146">
        <v>0.4923549607825554</v>
      </c>
      <c r="T7" s="146">
        <v>0.7580920820414313</v>
      </c>
      <c r="U7" s="146">
        <v>1.2388179029125692</v>
      </c>
      <c r="V7" s="146">
        <v>1.4541643940451272</v>
      </c>
      <c r="W7" s="146">
        <v>1.820128183784454</v>
      </c>
      <c r="X7" s="146">
        <v>2.2632402941112773</v>
      </c>
      <c r="Y7" s="146">
        <v>3.0642709388678777</v>
      </c>
      <c r="Z7" s="146">
        <v>3.267143845424051</v>
      </c>
      <c r="AA7" s="146">
        <v>3.33517999449554</v>
      </c>
      <c r="AB7" s="146">
        <v>3.592832276334052</v>
      </c>
      <c r="AC7" s="147">
        <v>3.9883422410979525</v>
      </c>
      <c r="AD7" s="132"/>
    </row>
    <row r="8" spans="1:30" ht="17.25" customHeight="1">
      <c r="A8" s="20" t="s">
        <v>0</v>
      </c>
      <c r="B8" s="34">
        <f>Q5</f>
        <v>0.8563415496458304</v>
      </c>
      <c r="C8" s="34">
        <f aca="true" t="shared" si="2" ref="C8:M8">R5</f>
        <v>0.7442263089406721</v>
      </c>
      <c r="D8" s="34">
        <f t="shared" si="2"/>
        <v>0.8986203255190938</v>
      </c>
      <c r="E8" s="34">
        <f t="shared" si="2"/>
        <v>0.7559466902945421</v>
      </c>
      <c r="F8" s="34">
        <f t="shared" si="2"/>
        <v>0.7351215622903235</v>
      </c>
      <c r="G8" s="34">
        <f t="shared" si="2"/>
        <v>0.6850026035344612</v>
      </c>
      <c r="H8" s="34">
        <f t="shared" si="2"/>
        <v>0.7199105950906508</v>
      </c>
      <c r="I8" s="34">
        <f t="shared" si="2"/>
        <v>0.6509261973629781</v>
      </c>
      <c r="J8" s="34">
        <f t="shared" si="2"/>
        <v>0.6842802315108085</v>
      </c>
      <c r="K8" s="34">
        <f t="shared" si="2"/>
        <v>0.5933848250479905</v>
      </c>
      <c r="L8" s="34">
        <f t="shared" si="2"/>
        <v>0.5289505390949694</v>
      </c>
      <c r="M8" s="34">
        <f t="shared" si="2"/>
        <v>0.4913084130810333</v>
      </c>
      <c r="N8" s="34">
        <f>AC5</f>
        <v>0.5063886267991781</v>
      </c>
      <c r="P8" s="140" t="s">
        <v>163</v>
      </c>
      <c r="Q8" s="145">
        <v>0.8588287633157198</v>
      </c>
      <c r="R8" s="146">
        <v>0.8296887193776563</v>
      </c>
      <c r="S8" s="146">
        <v>1.045262457045685</v>
      </c>
      <c r="T8" s="146">
        <v>1.0101021212630135</v>
      </c>
      <c r="U8" s="146">
        <v>1.1892976319577853</v>
      </c>
      <c r="V8" s="146">
        <v>1.2705263668845408</v>
      </c>
      <c r="W8" s="146">
        <v>1.2758708335194289</v>
      </c>
      <c r="X8" s="146">
        <v>1.391244432452812</v>
      </c>
      <c r="Y8" s="146">
        <v>1.362822952536442</v>
      </c>
      <c r="Z8" s="146">
        <v>1.4103603473258564</v>
      </c>
      <c r="AA8" s="146">
        <v>1.5362889066864853</v>
      </c>
      <c r="AB8" s="146">
        <v>1.5038911877216798</v>
      </c>
      <c r="AC8" s="147">
        <v>1.7375551675302043</v>
      </c>
      <c r="AD8" s="132"/>
    </row>
    <row r="9" spans="1:30" ht="17.25" customHeight="1">
      <c r="A9" s="20" t="s">
        <v>23</v>
      </c>
      <c r="B9" s="34" t="s">
        <v>21</v>
      </c>
      <c r="C9" s="34" t="s">
        <v>21</v>
      </c>
      <c r="D9" s="34">
        <f>S9</f>
        <v>0.23266513452934104</v>
      </c>
      <c r="E9" s="34">
        <f aca="true" t="shared" si="3" ref="E9:N9">T9</f>
        <v>0.255318866390816</v>
      </c>
      <c r="F9" s="34">
        <f t="shared" si="3"/>
        <v>0.3201135676491865</v>
      </c>
      <c r="G9" s="34">
        <f t="shared" si="3"/>
        <v>0.3357297398948798</v>
      </c>
      <c r="H9" s="34">
        <f t="shared" si="3"/>
        <v>0.395692066626628</v>
      </c>
      <c r="I9" s="34">
        <f t="shared" si="3"/>
        <v>0.4000346495722377</v>
      </c>
      <c r="J9" s="34">
        <f t="shared" si="3"/>
        <v>0.3594593302316493</v>
      </c>
      <c r="K9" s="34">
        <f t="shared" si="3"/>
        <v>0.32703923168002264</v>
      </c>
      <c r="L9" s="34">
        <f t="shared" si="3"/>
        <v>0.3971251960395213</v>
      </c>
      <c r="M9" s="34">
        <f t="shared" si="3"/>
        <v>0.37928849747311133</v>
      </c>
      <c r="N9" s="34">
        <f t="shared" si="3"/>
        <v>0.4704474040334631</v>
      </c>
      <c r="P9" s="140" t="s">
        <v>164</v>
      </c>
      <c r="Q9" s="145"/>
      <c r="R9" s="146"/>
      <c r="S9" s="146">
        <v>0.23266513452934104</v>
      </c>
      <c r="T9" s="146">
        <v>0.255318866390816</v>
      </c>
      <c r="U9" s="146">
        <v>0.3201135676491865</v>
      </c>
      <c r="V9" s="146">
        <v>0.3357297398948798</v>
      </c>
      <c r="W9" s="146">
        <v>0.395692066626628</v>
      </c>
      <c r="X9" s="146">
        <v>0.4000346495722377</v>
      </c>
      <c r="Y9" s="146">
        <v>0.3594593302316493</v>
      </c>
      <c r="Z9" s="146">
        <v>0.32703923168002264</v>
      </c>
      <c r="AA9" s="146">
        <v>0.3971251960395213</v>
      </c>
      <c r="AB9" s="146">
        <v>0.37928849747311133</v>
      </c>
      <c r="AC9" s="147">
        <v>0.4704474040334631</v>
      </c>
      <c r="AD9" s="132"/>
    </row>
    <row r="10" spans="1:30" ht="17.25" customHeight="1">
      <c r="A10" s="20" t="s">
        <v>19</v>
      </c>
      <c r="B10" s="34">
        <f>Q6</f>
        <v>0.09889122685680991</v>
      </c>
      <c r="C10" s="34">
        <f aca="true" t="shared" si="4" ref="C10:N10">R6</f>
        <v>0.1802523345921578</v>
      </c>
      <c r="D10" s="34">
        <f t="shared" si="4"/>
        <v>0.169834768668291</v>
      </c>
      <c r="E10" s="34">
        <f t="shared" si="4"/>
        <v>0.21059910939501336</v>
      </c>
      <c r="F10" s="34">
        <f t="shared" si="4"/>
        <v>0.24392149992035264</v>
      </c>
      <c r="G10" s="34">
        <f t="shared" si="4"/>
        <v>0.25667460909916906</v>
      </c>
      <c r="H10" s="34">
        <f t="shared" si="4"/>
        <v>0.32507274583228474</v>
      </c>
      <c r="I10" s="34">
        <f t="shared" si="4"/>
        <v>0.23912760272508327</v>
      </c>
      <c r="J10" s="34">
        <f t="shared" si="4"/>
        <v>0.26339422968074494</v>
      </c>
      <c r="K10" s="34">
        <f t="shared" si="4"/>
        <v>0.26923882632164026</v>
      </c>
      <c r="L10" s="34">
        <f t="shared" si="4"/>
        <v>0.2539383091271608</v>
      </c>
      <c r="M10" s="34">
        <f t="shared" si="4"/>
        <v>0.2632265784324145</v>
      </c>
      <c r="N10" s="34">
        <f t="shared" si="4"/>
        <v>0.3180031247769362</v>
      </c>
      <c r="P10" s="140" t="s">
        <v>165</v>
      </c>
      <c r="Q10" s="145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7">
        <v>0.145459064623255</v>
      </c>
      <c r="AD10" s="132"/>
    </row>
    <row r="11" spans="1:30" ht="17.25" customHeight="1" thickBot="1">
      <c r="A11" s="20" t="s">
        <v>22</v>
      </c>
      <c r="B11" s="34">
        <f>SUM(B5:B10)</f>
        <v>10.898191643907397</v>
      </c>
      <c r="C11" s="34">
        <f aca="true" t="shared" si="5" ref="C11:N11">SUM(C5:C10)</f>
        <v>10.848390484269563</v>
      </c>
      <c r="D11" s="34">
        <f t="shared" si="5"/>
        <v>11.508641584390219</v>
      </c>
      <c r="E11" s="34">
        <f t="shared" si="5"/>
        <v>11.354068103995168</v>
      </c>
      <c r="F11" s="34">
        <f t="shared" si="5"/>
        <v>12.199529485434937</v>
      </c>
      <c r="G11" s="34">
        <f t="shared" si="5"/>
        <v>12.003666919384552</v>
      </c>
      <c r="H11" s="34">
        <f t="shared" si="5"/>
        <v>11.970793408875352</v>
      </c>
      <c r="I11" s="34">
        <f t="shared" si="5"/>
        <v>12.270603387281444</v>
      </c>
      <c r="J11" s="34">
        <f t="shared" si="5"/>
        <v>12.43456947908658</v>
      </c>
      <c r="K11" s="34">
        <f t="shared" si="5"/>
        <v>11.771254662105049</v>
      </c>
      <c r="L11" s="34">
        <f t="shared" si="5"/>
        <v>11.484667213352138</v>
      </c>
      <c r="M11" s="34">
        <f t="shared" si="5"/>
        <v>11.260294726094553</v>
      </c>
      <c r="N11" s="34">
        <f t="shared" si="5"/>
        <v>12.124918516797095</v>
      </c>
      <c r="P11" s="141" t="s">
        <v>166</v>
      </c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>
        <v>0.11656429394322834</v>
      </c>
      <c r="AD11" s="132"/>
    </row>
    <row r="12" spans="1:14" ht="17.25" customHeight="1" thickTop="1">
      <c r="A12" s="20" t="s">
        <v>87</v>
      </c>
      <c r="B12" s="34">
        <f>SUM(B6:B7,B9:B10)</f>
        <v>1.190899778997804</v>
      </c>
      <c r="C12" s="34">
        <f aca="true" t="shared" si="6" ref="C12:N12">SUM(C6:C7,C9:C10)</f>
        <v>1.3920737316351863</v>
      </c>
      <c r="D12" s="34">
        <f t="shared" si="6"/>
        <v>1.9401173210258726</v>
      </c>
      <c r="E12" s="34">
        <f t="shared" si="6"/>
        <v>2.234112179090274</v>
      </c>
      <c r="F12" s="34">
        <f t="shared" si="6"/>
        <v>2.992150602439893</v>
      </c>
      <c r="G12" s="34">
        <f t="shared" si="6"/>
        <v>3.317095109923717</v>
      </c>
      <c r="H12" s="34">
        <f t="shared" si="6"/>
        <v>3.8167638297627957</v>
      </c>
      <c r="I12" s="34">
        <f t="shared" si="6"/>
        <v>4.29364697886141</v>
      </c>
      <c r="J12" s="34">
        <f t="shared" si="6"/>
        <v>5.049947451316713</v>
      </c>
      <c r="K12" s="34">
        <f t="shared" si="6"/>
        <v>5.27378225075157</v>
      </c>
      <c r="L12" s="34">
        <f t="shared" si="6"/>
        <v>5.522532406348708</v>
      </c>
      <c r="M12" s="34">
        <f t="shared" si="6"/>
        <v>5.739238539961257</v>
      </c>
      <c r="N12" s="34">
        <f t="shared" si="6"/>
        <v>6.776371296005039</v>
      </c>
    </row>
    <row r="13" spans="1:14" ht="17.25" customHeight="1">
      <c r="A13" s="1" t="s">
        <v>127</v>
      </c>
      <c r="M13" s="63"/>
      <c r="N13" s="62"/>
    </row>
    <row r="14" ht="17.25" customHeight="1">
      <c r="A14" s="51" t="s">
        <v>88</v>
      </c>
    </row>
    <row r="18" ht="17.25" customHeight="1">
      <c r="L18" s="63"/>
    </row>
    <row r="19" ht="17.25" customHeight="1">
      <c r="L19" s="63"/>
    </row>
    <row r="20" ht="17.25" customHeight="1">
      <c r="L20" s="63"/>
    </row>
    <row r="21" ht="17.25" customHeight="1">
      <c r="L21" s="63"/>
    </row>
    <row r="22" spans="2:12" ht="17.25" customHeight="1">
      <c r="B22" s="53"/>
      <c r="C22" s="53"/>
      <c r="D22" s="53"/>
      <c r="E22" s="53"/>
      <c r="F22" s="53"/>
      <c r="G22" s="53"/>
      <c r="H22" s="53"/>
      <c r="I22" s="53"/>
      <c r="J22" s="53"/>
      <c r="L22" s="63"/>
    </row>
    <row r="23" spans="2:12" ht="17.25" customHeight="1">
      <c r="B23" s="53"/>
      <c r="C23" s="53"/>
      <c r="D23" s="53"/>
      <c r="E23" s="53"/>
      <c r="F23" s="53"/>
      <c r="G23" s="53"/>
      <c r="H23" s="53"/>
      <c r="I23" s="53"/>
      <c r="J23" s="53"/>
      <c r="L23" s="63"/>
    </row>
    <row r="24" spans="2:12" ht="17.25" customHeight="1">
      <c r="B24" s="53"/>
      <c r="C24" s="53"/>
      <c r="D24" s="53"/>
      <c r="E24" s="53"/>
      <c r="F24" s="53"/>
      <c r="G24" s="53"/>
      <c r="H24" s="53"/>
      <c r="I24" s="53"/>
      <c r="J24" s="53"/>
      <c r="L24" s="53"/>
    </row>
    <row r="25" spans="2:10" ht="17.25" customHeight="1">
      <c r="B25" s="53"/>
      <c r="C25" s="53"/>
      <c r="D25" s="53"/>
      <c r="E25" s="53"/>
      <c r="F25" s="53"/>
      <c r="G25" s="53"/>
      <c r="H25" s="53"/>
      <c r="I25" s="53"/>
      <c r="J25" s="53"/>
    </row>
    <row r="26" spans="2:10" ht="17.25" customHeight="1">
      <c r="B26" s="53"/>
      <c r="C26" s="53"/>
      <c r="D26" s="53"/>
      <c r="E26" s="53"/>
      <c r="F26" s="53"/>
      <c r="G26" s="53"/>
      <c r="H26" s="53"/>
      <c r="I26" s="53"/>
      <c r="J26" s="53"/>
    </row>
    <row r="27" spans="2:10" ht="17.25" customHeight="1">
      <c r="B27" s="53"/>
      <c r="C27" s="53"/>
      <c r="D27" s="53"/>
      <c r="E27" s="53"/>
      <c r="F27" s="53"/>
      <c r="G27" s="53"/>
      <c r="H27" s="53"/>
      <c r="I27" s="53"/>
      <c r="J27" s="53"/>
    </row>
  </sheetData>
  <sheetProtection/>
  <mergeCells count="3">
    <mergeCell ref="A1:M2"/>
    <mergeCell ref="P1:P3"/>
    <mergeCell ref="Q1:AC1"/>
  </mergeCells>
  <printOptions horizontalCentered="1"/>
  <pageMargins left="0.75" right="0.75" top="0.75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view="pageBreakPreview" zoomScale="60" zoomScalePageLayoutView="0" workbookViewId="0" topLeftCell="A1">
      <selection activeCell="F57" sqref="F57"/>
    </sheetView>
  </sheetViews>
  <sheetFormatPr defaultColWidth="9.140625" defaultRowHeight="17.25" customHeight="1"/>
  <cols>
    <col min="1" max="1" width="18.28125" style="1" customWidth="1"/>
    <col min="2" max="12" width="9.140625" style="1" customWidth="1"/>
    <col min="13" max="14" width="10.00390625" style="1" customWidth="1"/>
    <col min="15" max="15" width="76.140625" style="1" hidden="1" customWidth="1"/>
    <col min="16" max="16" width="9.140625" style="1" hidden="1" customWidth="1"/>
    <col min="17" max="17" width="8.7109375" style="1" hidden="1" customWidth="1"/>
    <col min="18" max="18" width="10.00390625" style="1" hidden="1" customWidth="1"/>
    <col min="19" max="28" width="9.140625" style="1" hidden="1" customWidth="1"/>
    <col min="29" max="29" width="0" style="1" hidden="1" customWidth="1"/>
    <col min="30" max="16384" width="9.140625" style="1" customWidth="1"/>
  </cols>
  <sheetData>
    <row r="1" spans="1:29" ht="21" customHeight="1" thickTop="1">
      <c r="A1" s="382" t="s">
        <v>168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6"/>
      <c r="O1" s="400"/>
      <c r="P1" s="403" t="s">
        <v>145</v>
      </c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5"/>
      <c r="AC1" s="152"/>
    </row>
    <row r="2" spans="1:29" s="11" customFormat="1" ht="21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401"/>
      <c r="P2" s="153" t="s">
        <v>146</v>
      </c>
      <c r="Q2" s="154" t="s">
        <v>147</v>
      </c>
      <c r="R2" s="154" t="s">
        <v>148</v>
      </c>
      <c r="S2" s="154" t="s">
        <v>149</v>
      </c>
      <c r="T2" s="154" t="s">
        <v>150</v>
      </c>
      <c r="U2" s="154" t="s">
        <v>151</v>
      </c>
      <c r="V2" s="154" t="s">
        <v>152</v>
      </c>
      <c r="W2" s="154" t="s">
        <v>153</v>
      </c>
      <c r="X2" s="154" t="s">
        <v>154</v>
      </c>
      <c r="Y2" s="154" t="s">
        <v>155</v>
      </c>
      <c r="Z2" s="154" t="s">
        <v>156</v>
      </c>
      <c r="AA2" s="154" t="s">
        <v>157</v>
      </c>
      <c r="AB2" s="155" t="s">
        <v>158</v>
      </c>
      <c r="AC2" s="152"/>
    </row>
    <row r="3" spans="15:29" ht="17.25" customHeight="1" thickBot="1">
      <c r="O3" s="402"/>
      <c r="P3" s="156" t="s">
        <v>114</v>
      </c>
      <c r="Q3" s="157" t="s">
        <v>114</v>
      </c>
      <c r="R3" s="157" t="s">
        <v>114</v>
      </c>
      <c r="S3" s="157" t="s">
        <v>114</v>
      </c>
      <c r="T3" s="157" t="s">
        <v>114</v>
      </c>
      <c r="U3" s="157" t="s">
        <v>114</v>
      </c>
      <c r="V3" s="157" t="s">
        <v>114</v>
      </c>
      <c r="W3" s="157" t="s">
        <v>114</v>
      </c>
      <c r="X3" s="157" t="s">
        <v>114</v>
      </c>
      <c r="Y3" s="157" t="s">
        <v>114</v>
      </c>
      <c r="Z3" s="157" t="s">
        <v>114</v>
      </c>
      <c r="AA3" s="157" t="s">
        <v>114</v>
      </c>
      <c r="AB3" s="158" t="s">
        <v>114</v>
      </c>
      <c r="AC3" s="152"/>
    </row>
    <row r="4" spans="1:29" s="23" customFormat="1" ht="17.25" customHeight="1" thickTop="1">
      <c r="A4" s="18" t="s">
        <v>25</v>
      </c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159" t="s">
        <v>159</v>
      </c>
      <c r="P4" s="160">
        <v>916.5906607013054</v>
      </c>
      <c r="Q4" s="161">
        <v>911.1584060743384</v>
      </c>
      <c r="R4" s="161">
        <v>915.8277179013514</v>
      </c>
      <c r="S4" s="161">
        <v>913.7481434223803</v>
      </c>
      <c r="T4" s="161">
        <v>940.947439340941</v>
      </c>
      <c r="U4" s="161">
        <v>898.8004185171357</v>
      </c>
      <c r="V4" s="161">
        <v>843.2594348475768</v>
      </c>
      <c r="W4" s="161">
        <v>847.987155487653</v>
      </c>
      <c r="X4" s="161">
        <v>778.5643430832731</v>
      </c>
      <c r="Y4" s="161">
        <v>682.930496009912</v>
      </c>
      <c r="Z4" s="161">
        <v>627.7027397331898</v>
      </c>
      <c r="AA4" s="161">
        <v>586.177322231649</v>
      </c>
      <c r="AB4" s="162">
        <v>577.1915494200887</v>
      </c>
      <c r="AC4" s="152"/>
    </row>
    <row r="5" spans="1:29" ht="17.25" customHeight="1">
      <c r="A5" s="20" t="s">
        <v>24</v>
      </c>
      <c r="B5" s="16">
        <f>P4/P12</f>
        <v>0.8107109032984808</v>
      </c>
      <c r="C5" s="16">
        <f aca="true" t="shared" si="0" ref="C5:N5">Q4/Q12</f>
        <v>0.8021071288464683</v>
      </c>
      <c r="D5" s="16">
        <f t="shared" si="0"/>
        <v>0.7523639837015503</v>
      </c>
      <c r="E5" s="16">
        <f t="shared" si="0"/>
        <v>0.7341703609458898</v>
      </c>
      <c r="F5" s="16">
        <f t="shared" si="0"/>
        <v>0.6937216878424511</v>
      </c>
      <c r="G5" s="16">
        <f t="shared" si="0"/>
        <v>0.6658804881629823</v>
      </c>
      <c r="H5" s="16">
        <f t="shared" si="0"/>
        <v>0.6206246487564796</v>
      </c>
      <c r="I5" s="16">
        <f t="shared" si="0"/>
        <v>0.5972964679717806</v>
      </c>
      <c r="J5" s="16">
        <f t="shared" si="0"/>
        <v>0.5389270430484897</v>
      </c>
      <c r="K5" s="16">
        <f t="shared" si="0"/>
        <v>0.5014205433844704</v>
      </c>
      <c r="L5" s="16">
        <f t="shared" si="0"/>
        <v>0.47223784910429906</v>
      </c>
      <c r="M5" s="16">
        <f t="shared" si="0"/>
        <v>0.4472555811874058</v>
      </c>
      <c r="N5" s="16">
        <f t="shared" si="0"/>
        <v>0.3976929788564402</v>
      </c>
      <c r="O5" s="163" t="s">
        <v>160</v>
      </c>
      <c r="P5" s="164">
        <v>89.37070897997843</v>
      </c>
      <c r="Q5" s="165">
        <v>78.28818533400184</v>
      </c>
      <c r="R5" s="165">
        <v>95.41401869802789</v>
      </c>
      <c r="S5" s="165">
        <v>83.63903202430878</v>
      </c>
      <c r="T5" s="165">
        <v>82.00876941359418</v>
      </c>
      <c r="U5" s="165">
        <v>77.24396863473432</v>
      </c>
      <c r="V5" s="165">
        <v>81.95006392097689</v>
      </c>
      <c r="W5" s="165">
        <v>75.36088911829086</v>
      </c>
      <c r="X5" s="165">
        <v>79.65110242142306</v>
      </c>
      <c r="Y5" s="165">
        <v>68.9425310129143</v>
      </c>
      <c r="Z5" s="165">
        <v>61.58488924494135</v>
      </c>
      <c r="AA5" s="165">
        <v>57.48843557496576</v>
      </c>
      <c r="AB5" s="166">
        <v>60.36428197593345</v>
      </c>
      <c r="AC5" s="152"/>
    </row>
    <row r="6" spans="1:29" ht="17.25" customHeight="1">
      <c r="A6" s="20" t="s">
        <v>20</v>
      </c>
      <c r="B6" s="16">
        <f>(P7+P10+P11)/P12</f>
        <v>0.0216121084845885</v>
      </c>
      <c r="C6" s="16">
        <f aca="true" t="shared" si="1" ref="C6:N6">(Q7+Q10+Q11)/Q12</f>
        <v>0.03544858155336209</v>
      </c>
      <c r="D6" s="16">
        <f t="shared" si="1"/>
        <v>0.04299474761099181</v>
      </c>
      <c r="E6" s="16">
        <f t="shared" si="1"/>
        <v>0.0674634036632594</v>
      </c>
      <c r="F6" s="16">
        <f t="shared" si="1"/>
        <v>0.10157488040994185</v>
      </c>
      <c r="G6" s="16">
        <f t="shared" si="1"/>
        <v>0.12133561819696101</v>
      </c>
      <c r="H6" s="16">
        <f t="shared" si="1"/>
        <v>0.15209294224536182</v>
      </c>
      <c r="I6" s="16">
        <f t="shared" si="1"/>
        <v>0.18414869597432387</v>
      </c>
      <c r="J6" s="16">
        <f t="shared" si="1"/>
        <v>0.24600044301685353</v>
      </c>
      <c r="K6" s="16">
        <f t="shared" si="1"/>
        <v>0.2776727284037557</v>
      </c>
      <c r="L6" s="16">
        <f t="shared" si="1"/>
        <v>0.2909236157860855</v>
      </c>
      <c r="M6" s="16">
        <f t="shared" si="1"/>
        <v>0.3187236406281072</v>
      </c>
      <c r="N6" s="16">
        <f t="shared" si="1"/>
        <v>0.3545731801115475</v>
      </c>
      <c r="O6" s="163" t="s">
        <v>161</v>
      </c>
      <c r="P6" s="164">
        <v>10.352576831209852</v>
      </c>
      <c r="Q6" s="165">
        <v>18.98154181722276</v>
      </c>
      <c r="R6" s="165">
        <v>18.064587722215318</v>
      </c>
      <c r="S6" s="165">
        <v>23.392776515570244</v>
      </c>
      <c r="T6" s="165">
        <v>27.242657650800634</v>
      </c>
      <c r="U6" s="165">
        <v>28.967091941789874</v>
      </c>
      <c r="V6" s="165">
        <v>37.01583522076977</v>
      </c>
      <c r="W6" s="165">
        <v>27.685379157382272</v>
      </c>
      <c r="X6" s="165">
        <v>30.64431315474276</v>
      </c>
      <c r="Y6" s="165">
        <v>31.279801650396948</v>
      </c>
      <c r="Z6" s="165">
        <v>29.589295547924834</v>
      </c>
      <c r="AA6" s="165">
        <v>30.811957328165178</v>
      </c>
      <c r="AB6" s="166">
        <v>37.93634627665168</v>
      </c>
      <c r="AC6" s="152"/>
    </row>
    <row r="7" spans="1:29" ht="25.5">
      <c r="A7" s="381" t="s">
        <v>189</v>
      </c>
      <c r="B7" s="16">
        <f>P8/P12</f>
        <v>0.07947321461746662</v>
      </c>
      <c r="C7" s="16">
        <f aca="true" t="shared" si="2" ref="C7:N7">Q8/Q12</f>
        <v>0.07681621324284893</v>
      </c>
      <c r="D7" s="16">
        <f t="shared" si="2"/>
        <v>0.0911127860902642</v>
      </c>
      <c r="E7" s="16">
        <f t="shared" si="2"/>
        <v>0.08964161888516824</v>
      </c>
      <c r="F7" s="16">
        <f t="shared" si="2"/>
        <v>0.09777891364819263</v>
      </c>
      <c r="G7" s="16">
        <f t="shared" si="2"/>
        <v>0.10604595928815129</v>
      </c>
      <c r="H7" s="16">
        <f t="shared" si="2"/>
        <v>0.10662180072494795</v>
      </c>
      <c r="I7" s="16">
        <f t="shared" si="2"/>
        <v>0.11336437423114526</v>
      </c>
      <c r="J7" s="16">
        <f t="shared" si="2"/>
        <v>0.1097941306005495</v>
      </c>
      <c r="K7" s="16">
        <f t="shared" si="2"/>
        <v>0.11959898655233507</v>
      </c>
      <c r="L7" s="16">
        <f t="shared" si="2"/>
        <v>0.1336546203722168</v>
      </c>
      <c r="M7" s="16">
        <f t="shared" si="2"/>
        <v>0.1331235765252334</v>
      </c>
      <c r="N7" s="16">
        <f t="shared" si="2"/>
        <v>0.14165466139693875</v>
      </c>
      <c r="O7" s="163" t="s">
        <v>162</v>
      </c>
      <c r="P7" s="164">
        <v>24.434674203146837</v>
      </c>
      <c r="Q7" s="165">
        <v>40.26802892552276</v>
      </c>
      <c r="R7" s="165">
        <v>52.336079928486974</v>
      </c>
      <c r="S7" s="165">
        <v>83.96492575215964</v>
      </c>
      <c r="T7" s="165">
        <v>137.77372871295208</v>
      </c>
      <c r="U7" s="165">
        <v>163.77789461488325</v>
      </c>
      <c r="V7" s="165">
        <v>206.6527792267128</v>
      </c>
      <c r="W7" s="165">
        <v>261.43755615411595</v>
      </c>
      <c r="X7" s="165">
        <v>355.3860875717424</v>
      </c>
      <c r="Y7" s="165">
        <v>378.18788368190246</v>
      </c>
      <c r="Z7" s="165">
        <v>386.6982517991256</v>
      </c>
      <c r="AA7" s="165">
        <v>417.7221661478222</v>
      </c>
      <c r="AB7" s="166">
        <v>482.8853758929387</v>
      </c>
      <c r="AC7" s="152"/>
    </row>
    <row r="8" spans="1:29" ht="17.25" customHeight="1">
      <c r="A8" s="20" t="s">
        <v>0</v>
      </c>
      <c r="B8" s="16">
        <f>P5/P12</f>
        <v>0.07904707227776883</v>
      </c>
      <c r="C8" s="16">
        <f aca="true" t="shared" si="3" ref="C8:N8">Q5/Q12</f>
        <v>0.06891832544398775</v>
      </c>
      <c r="D8" s="16">
        <f t="shared" si="3"/>
        <v>0.0783838158700007</v>
      </c>
      <c r="E8" s="16">
        <f t="shared" si="3"/>
        <v>0.06720155742310165</v>
      </c>
      <c r="F8" s="16">
        <f t="shared" si="3"/>
        <v>0.060461678896037756</v>
      </c>
      <c r="G8" s="16">
        <f t="shared" si="3"/>
        <v>0.05722655495310316</v>
      </c>
      <c r="H8" s="16">
        <f t="shared" si="3"/>
        <v>0.060313857793622624</v>
      </c>
      <c r="I8" s="16">
        <f t="shared" si="3"/>
        <v>0.053081927718212386</v>
      </c>
      <c r="J8" s="16">
        <f t="shared" si="3"/>
        <v>0.055134984648197105</v>
      </c>
      <c r="K8" s="16">
        <f t="shared" si="3"/>
        <v>0.05061891592888314</v>
      </c>
      <c r="L8" s="16">
        <f t="shared" si="3"/>
        <v>0.046331987728330505</v>
      </c>
      <c r="M8" s="16">
        <f t="shared" si="3"/>
        <v>0.043863900375311723</v>
      </c>
      <c r="N8" s="16">
        <f t="shared" si="3"/>
        <v>0.04159182708003724</v>
      </c>
      <c r="O8" s="163" t="s">
        <v>163</v>
      </c>
      <c r="P8" s="164">
        <v>89.85250598937746</v>
      </c>
      <c r="Q8" s="165">
        <v>87.25983837056492</v>
      </c>
      <c r="R8" s="165">
        <v>110.9085718672324</v>
      </c>
      <c r="S8" s="165">
        <v>111.56792372300089</v>
      </c>
      <c r="T8" s="165">
        <v>132.62497054827665</v>
      </c>
      <c r="U8" s="165">
        <v>143.14002930644847</v>
      </c>
      <c r="V8" s="165">
        <v>144.86991388740242</v>
      </c>
      <c r="W8" s="165">
        <v>160.94441938412467</v>
      </c>
      <c r="X8" s="165">
        <v>158.61478147743412</v>
      </c>
      <c r="Y8" s="165">
        <v>162.89279784422698</v>
      </c>
      <c r="Z8" s="165">
        <v>177.65490746827163</v>
      </c>
      <c r="AA8" s="165">
        <v>174.47299686298174</v>
      </c>
      <c r="AB8" s="166">
        <v>205.59043745097551</v>
      </c>
      <c r="AC8" s="152"/>
    </row>
    <row r="9" spans="1:29" ht="17.25" customHeight="1">
      <c r="A9" s="20" t="s">
        <v>23</v>
      </c>
      <c r="B9" s="16" t="s">
        <v>21</v>
      </c>
      <c r="C9" s="16" t="s">
        <v>21</v>
      </c>
      <c r="D9" s="16">
        <f>R9/R12</f>
        <v>0.02030438081211194</v>
      </c>
      <c r="E9" s="16">
        <f aca="true" t="shared" si="4" ref="E9:N9">S9/S12</f>
        <v>0.022727635746739472</v>
      </c>
      <c r="F9" s="16">
        <f t="shared" si="4"/>
        <v>0.026377952782871916</v>
      </c>
      <c r="G9" s="16">
        <f t="shared" si="4"/>
        <v>0.028050974034634805</v>
      </c>
      <c r="H9" s="16">
        <f t="shared" si="4"/>
        <v>0.03310372326522872</v>
      </c>
      <c r="I9" s="16">
        <f t="shared" si="4"/>
        <v>0.032607791577778336</v>
      </c>
      <c r="J9" s="16">
        <f t="shared" si="4"/>
        <v>0.02893121600447056</v>
      </c>
      <c r="K9" s="16">
        <f t="shared" si="4"/>
        <v>0.027722601155525384</v>
      </c>
      <c r="L9" s="16">
        <f t="shared" si="4"/>
        <v>0.03459109492794201</v>
      </c>
      <c r="M9" s="16">
        <f t="shared" si="4"/>
        <v>0.03352365776879392</v>
      </c>
      <c r="N9" s="16">
        <f t="shared" si="4"/>
        <v>0.038348684078602216</v>
      </c>
      <c r="O9" s="163" t="s">
        <v>164</v>
      </c>
      <c r="P9" s="167"/>
      <c r="Q9" s="168"/>
      <c r="R9" s="165">
        <v>24.715849170596268</v>
      </c>
      <c r="S9" s="165">
        <v>28.286806540660557</v>
      </c>
      <c r="T9" s="165">
        <v>35.778421751946766</v>
      </c>
      <c r="U9" s="165">
        <v>37.86299140810996</v>
      </c>
      <c r="V9" s="165">
        <v>44.97892087902013</v>
      </c>
      <c r="W9" s="165">
        <v>46.29357431271614</v>
      </c>
      <c r="X9" s="165">
        <v>41.79566320462831</v>
      </c>
      <c r="Y9" s="165">
        <v>37.75794591509406</v>
      </c>
      <c r="Z9" s="165">
        <v>45.978790344364164</v>
      </c>
      <c r="AA9" s="165">
        <v>43.93641749567771</v>
      </c>
      <c r="AB9" s="166">
        <v>55.65734764842317</v>
      </c>
      <c r="AC9" s="152"/>
    </row>
    <row r="10" spans="1:29" ht="17.25" customHeight="1">
      <c r="A10" s="20" t="s">
        <v>19</v>
      </c>
      <c r="B10" s="16">
        <f>P6/P12</f>
        <v>0.009156701321695139</v>
      </c>
      <c r="C10" s="16">
        <f aca="true" t="shared" si="5" ref="C10:N10">Q6/Q12</f>
        <v>0.016709750913333005</v>
      </c>
      <c r="D10" s="16">
        <f t="shared" si="5"/>
        <v>0.014840285915080817</v>
      </c>
      <c r="E10" s="16">
        <f t="shared" si="5"/>
        <v>0.018795423335841378</v>
      </c>
      <c r="F10" s="16">
        <f t="shared" si="5"/>
        <v>0.02008488642050464</v>
      </c>
      <c r="G10" s="16">
        <f t="shared" si="5"/>
        <v>0.02146040536416739</v>
      </c>
      <c r="H10" s="16">
        <f t="shared" si="5"/>
        <v>0.027243027214359523</v>
      </c>
      <c r="I10" s="16">
        <f t="shared" si="5"/>
        <v>0.019500742526759603</v>
      </c>
      <c r="J10" s="16">
        <f t="shared" si="5"/>
        <v>0.021212182681439658</v>
      </c>
      <c r="K10" s="16">
        <f t="shared" si="5"/>
        <v>0.02296622457503033</v>
      </c>
      <c r="L10" s="16">
        <f t="shared" si="5"/>
        <v>0.022260832081126256</v>
      </c>
      <c r="M10" s="16">
        <f t="shared" si="5"/>
        <v>0.023509643515147928</v>
      </c>
      <c r="N10" s="16">
        <f t="shared" si="5"/>
        <v>0.02613866847643411</v>
      </c>
      <c r="O10" s="163" t="s">
        <v>165</v>
      </c>
      <c r="P10" s="167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6">
        <v>17.611340966140148</v>
      </c>
      <c r="AC10" s="152"/>
    </row>
    <row r="11" spans="1:29" ht="17.25" customHeight="1" thickBot="1">
      <c r="A11" s="20" t="s">
        <v>22</v>
      </c>
      <c r="B11" s="16">
        <f>P12/P12</f>
        <v>1</v>
      </c>
      <c r="C11" s="16">
        <f aca="true" t="shared" si="6" ref="C11:N11">Q12/Q12</f>
        <v>1</v>
      </c>
      <c r="D11" s="16">
        <f t="shared" si="6"/>
        <v>1</v>
      </c>
      <c r="E11" s="16">
        <f t="shared" si="6"/>
        <v>1</v>
      </c>
      <c r="F11" s="16">
        <f t="shared" si="6"/>
        <v>1</v>
      </c>
      <c r="G11" s="16">
        <f t="shared" si="6"/>
        <v>1</v>
      </c>
      <c r="H11" s="16">
        <f t="shared" si="6"/>
        <v>1</v>
      </c>
      <c r="I11" s="16">
        <f t="shared" si="6"/>
        <v>1</v>
      </c>
      <c r="J11" s="16">
        <f t="shared" si="6"/>
        <v>1</v>
      </c>
      <c r="K11" s="16">
        <f t="shared" si="6"/>
        <v>1</v>
      </c>
      <c r="L11" s="16">
        <f t="shared" si="6"/>
        <v>1</v>
      </c>
      <c r="M11" s="16">
        <f t="shared" si="6"/>
        <v>1</v>
      </c>
      <c r="N11" s="16">
        <f t="shared" si="6"/>
        <v>1</v>
      </c>
      <c r="O11" s="169" t="s">
        <v>166</v>
      </c>
      <c r="P11" s="170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2">
        <v>14.11292950651484</v>
      </c>
      <c r="AC11" s="152"/>
    </row>
    <row r="12" spans="1:28" ht="17.25" customHeight="1" thickBot="1" thickTop="1">
      <c r="A12" s="20" t="s">
        <v>87</v>
      </c>
      <c r="B12" s="16">
        <f>(P6+P7+P8+P9+P10+P11)/P12</f>
        <v>0.11024202442375025</v>
      </c>
      <c r="C12" s="16">
        <f aca="true" t="shared" si="7" ref="C12:N12">(Q6+Q7+Q8+Q9+Q10+Q11)/Q12</f>
        <v>0.128974545709544</v>
      </c>
      <c r="D12" s="16">
        <f t="shared" si="7"/>
        <v>0.16925220042844877</v>
      </c>
      <c r="E12" s="16">
        <f t="shared" si="7"/>
        <v>0.1986280816310085</v>
      </c>
      <c r="F12" s="16">
        <f t="shared" si="7"/>
        <v>0.24581663326151101</v>
      </c>
      <c r="G12" s="16">
        <f t="shared" si="7"/>
        <v>0.27689295688391447</v>
      </c>
      <c r="H12" s="16">
        <f t="shared" si="7"/>
        <v>0.319061493449898</v>
      </c>
      <c r="I12" s="16">
        <f t="shared" si="7"/>
        <v>0.3496216043100071</v>
      </c>
      <c r="J12" s="16">
        <f t="shared" si="7"/>
        <v>0.40593797230331324</v>
      </c>
      <c r="K12" s="16">
        <f t="shared" si="7"/>
        <v>0.4479605406866464</v>
      </c>
      <c r="L12" s="16">
        <f t="shared" si="7"/>
        <v>0.48143016316737053</v>
      </c>
      <c r="M12" s="16">
        <f t="shared" si="7"/>
        <v>0.5088805184372825</v>
      </c>
      <c r="N12" s="16">
        <f t="shared" si="7"/>
        <v>0.5607151940635225</v>
      </c>
      <c r="O12" s="173" t="s">
        <v>61</v>
      </c>
      <c r="P12" s="174">
        <f>SUM(P4:P11)</f>
        <v>1130.601126705018</v>
      </c>
      <c r="Q12" s="174">
        <f aca="true" t="shared" si="8" ref="Q12:AB12">SUM(Q4:Q11)</f>
        <v>1135.9560005216506</v>
      </c>
      <c r="R12" s="174">
        <f t="shared" si="8"/>
        <v>1217.2668252879105</v>
      </c>
      <c r="S12" s="174">
        <f t="shared" si="8"/>
        <v>1244.5996079780805</v>
      </c>
      <c r="T12" s="174">
        <f t="shared" si="8"/>
        <v>1356.3759874185114</v>
      </c>
      <c r="U12" s="174">
        <f t="shared" si="8"/>
        <v>1349.7923944231015</v>
      </c>
      <c r="V12" s="174">
        <f t="shared" si="8"/>
        <v>1358.7269479824586</v>
      </c>
      <c r="W12" s="174">
        <f t="shared" si="8"/>
        <v>1419.7089736142827</v>
      </c>
      <c r="X12" s="174">
        <f t="shared" si="8"/>
        <v>1444.6562909132438</v>
      </c>
      <c r="Y12" s="174">
        <f t="shared" si="8"/>
        <v>1361.9914561144467</v>
      </c>
      <c r="Z12" s="174">
        <f t="shared" si="8"/>
        <v>1329.2088741378172</v>
      </c>
      <c r="AA12" s="174">
        <f t="shared" si="8"/>
        <v>1310.6092956412615</v>
      </c>
      <c r="AB12" s="175">
        <f t="shared" si="8"/>
        <v>1451.3496091376662</v>
      </c>
    </row>
    <row r="13" spans="1:20" ht="17.25" customHeight="1" thickTop="1">
      <c r="A13" s="1" t="s">
        <v>127</v>
      </c>
      <c r="R13"/>
      <c r="S13"/>
      <c r="T13"/>
    </row>
    <row r="14" spans="1:20" ht="17.25" customHeight="1">
      <c r="A14" s="51" t="s">
        <v>88</v>
      </c>
      <c r="R14"/>
      <c r="S14"/>
      <c r="T14"/>
    </row>
    <row r="15" spans="18:24" ht="17.25" customHeight="1">
      <c r="R15"/>
      <c r="S15"/>
      <c r="T15"/>
      <c r="X15"/>
    </row>
    <row r="16" spans="18:24" ht="17.25" customHeight="1">
      <c r="R16"/>
      <c r="S16"/>
      <c r="T16"/>
      <c r="X16"/>
    </row>
    <row r="17" spans="18:24" ht="17.25" customHeight="1">
      <c r="R17"/>
      <c r="S17"/>
      <c r="T17"/>
      <c r="X17"/>
    </row>
    <row r="18" spans="18:24" ht="17.25" customHeight="1">
      <c r="R18"/>
      <c r="S18"/>
      <c r="T18"/>
      <c r="X18"/>
    </row>
    <row r="19" spans="18:20" ht="17.25" customHeight="1">
      <c r="R19"/>
      <c r="S19"/>
      <c r="T19"/>
    </row>
    <row r="20" spans="18:20" ht="17.25" customHeight="1">
      <c r="R20"/>
      <c r="S20"/>
      <c r="T20"/>
    </row>
    <row r="21" spans="18:20" ht="17.25" customHeight="1">
      <c r="R21"/>
      <c r="S21"/>
      <c r="T21"/>
    </row>
  </sheetData>
  <sheetProtection/>
  <mergeCells count="3">
    <mergeCell ref="A1:M2"/>
    <mergeCell ref="O1:O3"/>
    <mergeCell ref="P1:AB1"/>
  </mergeCells>
  <printOptions horizontalCentered="1"/>
  <pageMargins left="0.75" right="0.75" top="0.75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"/>
  <sheetViews>
    <sheetView view="pageBreakPreview" zoomScale="60" zoomScalePageLayoutView="0" workbookViewId="0" topLeftCell="A1">
      <selection activeCell="M22" sqref="M22"/>
    </sheetView>
  </sheetViews>
  <sheetFormatPr defaultColWidth="9.140625" defaultRowHeight="17.25" customHeight="1"/>
  <cols>
    <col min="1" max="1" width="20.57421875" style="0" customWidth="1"/>
    <col min="12" max="12" width="8.7109375" style="0" customWidth="1"/>
    <col min="13" max="14" width="9.421875" style="0" customWidth="1"/>
    <col min="15" max="15" width="71.00390625" style="0" hidden="1" customWidth="1"/>
    <col min="16" max="28" width="9.140625" style="0" hidden="1" customWidth="1"/>
    <col min="29" max="29" width="9.140625" style="0" customWidth="1"/>
  </cols>
  <sheetData>
    <row r="1" spans="1:29" ht="21" customHeight="1" thickTop="1">
      <c r="A1" s="382" t="s">
        <v>169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54"/>
      <c r="O1" s="406"/>
      <c r="P1" s="409" t="s">
        <v>145</v>
      </c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1"/>
      <c r="AC1" s="176"/>
    </row>
    <row r="2" spans="1:29" s="1" customFormat="1" ht="21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6"/>
      <c r="O2" s="407"/>
      <c r="P2" s="177" t="s">
        <v>146</v>
      </c>
      <c r="Q2" s="178" t="s">
        <v>147</v>
      </c>
      <c r="R2" s="178" t="s">
        <v>148</v>
      </c>
      <c r="S2" s="178" t="s">
        <v>149</v>
      </c>
      <c r="T2" s="178" t="s">
        <v>150</v>
      </c>
      <c r="U2" s="178" t="s">
        <v>151</v>
      </c>
      <c r="V2" s="178" t="s">
        <v>152</v>
      </c>
      <c r="W2" s="178" t="s">
        <v>153</v>
      </c>
      <c r="X2" s="178" t="s">
        <v>154</v>
      </c>
      <c r="Y2" s="178" t="s">
        <v>155</v>
      </c>
      <c r="Z2" s="178" t="s">
        <v>156</v>
      </c>
      <c r="AA2" s="178" t="s">
        <v>157</v>
      </c>
      <c r="AB2" s="179" t="s">
        <v>158</v>
      </c>
      <c r="AC2" s="176"/>
    </row>
    <row r="3" spans="1:29" s="1" customFormat="1" ht="21" customHeight="1" thickBot="1">
      <c r="A3" s="12"/>
      <c r="B3" s="12"/>
      <c r="C3" s="12"/>
      <c r="D3" s="12"/>
      <c r="E3" s="12"/>
      <c r="F3" s="12"/>
      <c r="G3" s="12"/>
      <c r="H3" s="12"/>
      <c r="I3" s="12"/>
      <c r="M3" s="6"/>
      <c r="N3" s="6"/>
      <c r="O3" s="408"/>
      <c r="P3" s="180" t="s">
        <v>93</v>
      </c>
      <c r="Q3" s="181" t="s">
        <v>93</v>
      </c>
      <c r="R3" s="181" t="s">
        <v>93</v>
      </c>
      <c r="S3" s="181" t="s">
        <v>93</v>
      </c>
      <c r="T3" s="181" t="s">
        <v>93</v>
      </c>
      <c r="U3" s="181" t="s">
        <v>93</v>
      </c>
      <c r="V3" s="181" t="s">
        <v>93</v>
      </c>
      <c r="W3" s="181" t="s">
        <v>93</v>
      </c>
      <c r="X3" s="181" t="s">
        <v>93</v>
      </c>
      <c r="Y3" s="181" t="s">
        <v>93</v>
      </c>
      <c r="Z3" s="181" t="s">
        <v>93</v>
      </c>
      <c r="AA3" s="181" t="s">
        <v>93</v>
      </c>
      <c r="AB3" s="182" t="s">
        <v>93</v>
      </c>
      <c r="AC3" s="176"/>
    </row>
    <row r="4" spans="1:29" s="1" customFormat="1" ht="17.25" customHeight="1" thickTop="1">
      <c r="A4" s="18" t="s">
        <v>25</v>
      </c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183" t="s">
        <v>159</v>
      </c>
      <c r="P4" s="186">
        <v>0.9413469152243299</v>
      </c>
      <c r="Q4" s="187">
        <v>0.9334539356794179</v>
      </c>
      <c r="R4" s="187">
        <v>0.939762624954466</v>
      </c>
      <c r="S4" s="187">
        <v>0.9363434416908715</v>
      </c>
      <c r="T4" s="187">
        <v>0.9395114171225408</v>
      </c>
      <c r="U4" s="187">
        <v>0.9338595770202802</v>
      </c>
      <c r="V4" s="187">
        <v>0.9178526855081721</v>
      </c>
      <c r="W4" s="187">
        <v>0.9243430485998454</v>
      </c>
      <c r="X4" s="187">
        <v>0.8899275260102296</v>
      </c>
      <c r="Y4" s="187">
        <v>0.8563999066312902</v>
      </c>
      <c r="Z4" s="187">
        <v>0.8334102296416736</v>
      </c>
      <c r="AA4" s="187">
        <v>0.7912088324168122</v>
      </c>
      <c r="AB4" s="188">
        <v>0.8022385669861971</v>
      </c>
      <c r="AC4" s="176"/>
    </row>
    <row r="5" spans="1:29" s="1" customFormat="1" ht="17.25" customHeight="1">
      <c r="A5" s="20" t="s">
        <v>24</v>
      </c>
      <c r="B5" s="16">
        <f>P4</f>
        <v>0.9413469152243299</v>
      </c>
      <c r="C5" s="16">
        <f aca="true" t="shared" si="0" ref="C5:N6">Q4</f>
        <v>0.9334539356794179</v>
      </c>
      <c r="D5" s="16">
        <f t="shared" si="0"/>
        <v>0.939762624954466</v>
      </c>
      <c r="E5" s="16">
        <f t="shared" si="0"/>
        <v>0.9363434416908715</v>
      </c>
      <c r="F5" s="16">
        <f t="shared" si="0"/>
        <v>0.9395114171225408</v>
      </c>
      <c r="G5" s="16">
        <f t="shared" si="0"/>
        <v>0.9338595770202802</v>
      </c>
      <c r="H5" s="16">
        <f t="shared" si="0"/>
        <v>0.9178526855081721</v>
      </c>
      <c r="I5" s="16">
        <f t="shared" si="0"/>
        <v>0.9243430485998454</v>
      </c>
      <c r="J5" s="16">
        <f t="shared" si="0"/>
        <v>0.8899275260102296</v>
      </c>
      <c r="K5" s="16">
        <f t="shared" si="0"/>
        <v>0.8563999066312902</v>
      </c>
      <c r="L5" s="16">
        <f t="shared" si="0"/>
        <v>0.8334102296416736</v>
      </c>
      <c r="M5" s="16">
        <f t="shared" si="0"/>
        <v>0.7912088324168122</v>
      </c>
      <c r="N5" s="16">
        <f t="shared" si="0"/>
        <v>0.8022385669861971</v>
      </c>
      <c r="O5" s="184" t="s">
        <v>163</v>
      </c>
      <c r="P5" s="189">
        <v>0.33784990626066463</v>
      </c>
      <c r="Q5" s="190">
        <v>0.3504832687436822</v>
      </c>
      <c r="R5" s="190">
        <v>0.4323148728158712</v>
      </c>
      <c r="S5" s="190">
        <v>0.44357555434538865</v>
      </c>
      <c r="T5" s="190">
        <v>0.5061669290966685</v>
      </c>
      <c r="U5" s="190">
        <v>0.5397345301413611</v>
      </c>
      <c r="V5" s="190">
        <v>0.5304309946930101</v>
      </c>
      <c r="W5" s="190">
        <v>0.5596302438711719</v>
      </c>
      <c r="X5" s="190">
        <v>0.48805950856204583</v>
      </c>
      <c r="Y5" s="190">
        <v>0.4759351710284938</v>
      </c>
      <c r="Z5" s="190">
        <v>0.524665832905213</v>
      </c>
      <c r="AA5" s="190">
        <v>0.5120436088987679</v>
      </c>
      <c r="AB5" s="191">
        <v>0.5838729557507173</v>
      </c>
      <c r="AC5" s="176"/>
    </row>
    <row r="6" spans="1:29" s="1" customFormat="1" ht="25.5">
      <c r="A6" s="381" t="s">
        <v>191</v>
      </c>
      <c r="B6" s="16">
        <f>P5</f>
        <v>0.33784990626066463</v>
      </c>
      <c r="C6" s="16">
        <f t="shared" si="0"/>
        <v>0.3504832687436822</v>
      </c>
      <c r="D6" s="16">
        <f t="shared" si="0"/>
        <v>0.4323148728158712</v>
      </c>
      <c r="E6" s="16">
        <f t="shared" si="0"/>
        <v>0.44357555434538865</v>
      </c>
      <c r="F6" s="16">
        <f t="shared" si="0"/>
        <v>0.5061669290966685</v>
      </c>
      <c r="G6" s="16">
        <f t="shared" si="0"/>
        <v>0.5397345301413611</v>
      </c>
      <c r="H6" s="16">
        <f t="shared" si="0"/>
        <v>0.5304309946930101</v>
      </c>
      <c r="I6" s="16">
        <f t="shared" si="0"/>
        <v>0.5596302438711719</v>
      </c>
      <c r="J6" s="16">
        <f t="shared" si="0"/>
        <v>0.48805950856204583</v>
      </c>
      <c r="K6" s="16">
        <f t="shared" si="0"/>
        <v>0.4759351710284938</v>
      </c>
      <c r="L6" s="16">
        <f t="shared" si="0"/>
        <v>0.524665832905213</v>
      </c>
      <c r="M6" s="16">
        <f t="shared" si="0"/>
        <v>0.5120436088987679</v>
      </c>
      <c r="N6" s="16">
        <f t="shared" si="0"/>
        <v>0.5838729557507173</v>
      </c>
      <c r="O6" s="184" t="s">
        <v>162</v>
      </c>
      <c r="P6" s="189">
        <v>0.04276350140330668</v>
      </c>
      <c r="Q6" s="190">
        <v>0.0824228661695114</v>
      </c>
      <c r="R6" s="190">
        <v>0.11724228651002357</v>
      </c>
      <c r="S6" s="190">
        <v>0.1621318601360387</v>
      </c>
      <c r="T6" s="190">
        <v>0.22915305839994687</v>
      </c>
      <c r="U6" s="190">
        <v>0.2799912684217002</v>
      </c>
      <c r="V6" s="190">
        <v>0.3277616050863067</v>
      </c>
      <c r="W6" s="190">
        <v>0.3728235746628167</v>
      </c>
      <c r="X6" s="190">
        <v>0.43177438070107726</v>
      </c>
      <c r="Y6" s="190">
        <v>0.4747914880249309</v>
      </c>
      <c r="Z6" s="190">
        <v>0.5075239960003232</v>
      </c>
      <c r="AA6" s="190">
        <v>0.5523521862644928</v>
      </c>
      <c r="AB6" s="191">
        <v>0.5717299365794449</v>
      </c>
      <c r="AC6" s="176"/>
    </row>
    <row r="7" spans="1:29" s="1" customFormat="1" ht="17.25" customHeight="1">
      <c r="A7" s="20" t="s">
        <v>20</v>
      </c>
      <c r="B7" s="16">
        <f>P6+P10+P11</f>
        <v>0.04276350140330668</v>
      </c>
      <c r="C7" s="16">
        <f aca="true" t="shared" si="1" ref="C7:N7">Q6+Q10+Q11</f>
        <v>0.0824228661695114</v>
      </c>
      <c r="D7" s="16">
        <f t="shared" si="1"/>
        <v>0.11724228651002357</v>
      </c>
      <c r="E7" s="16">
        <f t="shared" si="1"/>
        <v>0.1621318601360387</v>
      </c>
      <c r="F7" s="16">
        <f t="shared" si="1"/>
        <v>0.22915305839994687</v>
      </c>
      <c r="G7" s="16">
        <f t="shared" si="1"/>
        <v>0.2799912684217002</v>
      </c>
      <c r="H7" s="16">
        <f t="shared" si="1"/>
        <v>0.3277616050863067</v>
      </c>
      <c r="I7" s="16">
        <f t="shared" si="1"/>
        <v>0.3728235746628167</v>
      </c>
      <c r="J7" s="16">
        <f t="shared" si="1"/>
        <v>0.43177438070107726</v>
      </c>
      <c r="K7" s="16">
        <f t="shared" si="1"/>
        <v>0.4747914880249309</v>
      </c>
      <c r="L7" s="16">
        <f t="shared" si="1"/>
        <v>0.5075239960003232</v>
      </c>
      <c r="M7" s="16">
        <f t="shared" si="1"/>
        <v>0.5523521862644928</v>
      </c>
      <c r="N7" s="16">
        <f t="shared" si="1"/>
        <v>0.6539593475470633</v>
      </c>
      <c r="O7" s="184" t="s">
        <v>160</v>
      </c>
      <c r="P7" s="189">
        <v>0.3278500250628673</v>
      </c>
      <c r="Q7" s="190">
        <v>0.28829721308944173</v>
      </c>
      <c r="R7" s="190">
        <v>0.33154973119245235</v>
      </c>
      <c r="S7" s="190">
        <v>0.3386023368149668</v>
      </c>
      <c r="T7" s="190">
        <v>0.3141412121419575</v>
      </c>
      <c r="U7" s="190">
        <v>0.3104075383784875</v>
      </c>
      <c r="V7" s="190">
        <v>0.34900615871050444</v>
      </c>
      <c r="W7" s="190">
        <v>0.3090406593195329</v>
      </c>
      <c r="X7" s="190">
        <v>0.29515860154896756</v>
      </c>
      <c r="Y7" s="190">
        <v>0.26266787721826823</v>
      </c>
      <c r="Z7" s="190">
        <v>0.2656174390596597</v>
      </c>
      <c r="AA7" s="190">
        <v>0.24053131408354392</v>
      </c>
      <c r="AB7" s="191">
        <v>0.26517504860610147</v>
      </c>
      <c r="AC7" s="176"/>
    </row>
    <row r="8" spans="1:29" s="1" customFormat="1" ht="17.25" customHeight="1">
      <c r="A8" s="20" t="s">
        <v>0</v>
      </c>
      <c r="B8" s="16">
        <f>P7</f>
        <v>0.3278500250628673</v>
      </c>
      <c r="C8" s="16">
        <f aca="true" t="shared" si="2" ref="C8:N10">Q7</f>
        <v>0.28829721308944173</v>
      </c>
      <c r="D8" s="16">
        <f t="shared" si="2"/>
        <v>0.33154973119245235</v>
      </c>
      <c r="E8" s="16">
        <f t="shared" si="2"/>
        <v>0.3386023368149668</v>
      </c>
      <c r="F8" s="16">
        <f t="shared" si="2"/>
        <v>0.3141412121419575</v>
      </c>
      <c r="G8" s="16">
        <f t="shared" si="2"/>
        <v>0.3104075383784875</v>
      </c>
      <c r="H8" s="16">
        <f t="shared" si="2"/>
        <v>0.34900615871050444</v>
      </c>
      <c r="I8" s="16">
        <f t="shared" si="2"/>
        <v>0.3090406593195329</v>
      </c>
      <c r="J8" s="16">
        <f t="shared" si="2"/>
        <v>0.29515860154896756</v>
      </c>
      <c r="K8" s="16">
        <f t="shared" si="2"/>
        <v>0.26266787721826823</v>
      </c>
      <c r="L8" s="16">
        <f t="shared" si="2"/>
        <v>0.2656174390596597</v>
      </c>
      <c r="M8" s="16">
        <f t="shared" si="2"/>
        <v>0.24053131408354392</v>
      </c>
      <c r="N8" s="16">
        <f t="shared" si="2"/>
        <v>0.26517504860610147</v>
      </c>
      <c r="O8" s="184" t="s">
        <v>164</v>
      </c>
      <c r="P8" s="189">
        <v>0</v>
      </c>
      <c r="Q8" s="190">
        <v>0</v>
      </c>
      <c r="R8" s="190">
        <v>0.15413985327096252</v>
      </c>
      <c r="S8" s="190">
        <v>0.16819059489680815</v>
      </c>
      <c r="T8" s="190">
        <v>0.193006265402761</v>
      </c>
      <c r="U8" s="190">
        <v>0.21775926021518327</v>
      </c>
      <c r="V8" s="190">
        <v>0.23696627416024355</v>
      </c>
      <c r="W8" s="190">
        <v>0.2343479049878652</v>
      </c>
      <c r="X8" s="190">
        <v>0.18455892320860784</v>
      </c>
      <c r="Y8" s="190">
        <v>0.1568503082736605</v>
      </c>
      <c r="Z8" s="190">
        <v>0.19324734542929944</v>
      </c>
      <c r="AA8" s="190">
        <v>0.18700816143695378</v>
      </c>
      <c r="AB8" s="191">
        <v>0.22325261922713424</v>
      </c>
      <c r="AC8" s="176"/>
    </row>
    <row r="9" spans="1:29" s="1" customFormat="1" ht="17.25" customHeight="1">
      <c r="A9" s="20" t="s">
        <v>23</v>
      </c>
      <c r="B9" s="16" t="s">
        <v>21</v>
      </c>
      <c r="C9" s="16" t="s">
        <v>21</v>
      </c>
      <c r="D9" s="16">
        <f>R8</f>
        <v>0.15413985327096252</v>
      </c>
      <c r="E9" s="16">
        <f t="shared" si="2"/>
        <v>0.16819059489680815</v>
      </c>
      <c r="F9" s="16">
        <f t="shared" si="2"/>
        <v>0.193006265402761</v>
      </c>
      <c r="G9" s="16">
        <f t="shared" si="2"/>
        <v>0.21775926021518327</v>
      </c>
      <c r="H9" s="16">
        <f t="shared" si="2"/>
        <v>0.23696627416024355</v>
      </c>
      <c r="I9" s="16">
        <f t="shared" si="2"/>
        <v>0.2343479049878652</v>
      </c>
      <c r="J9" s="16">
        <f t="shared" si="2"/>
        <v>0.18455892320860784</v>
      </c>
      <c r="K9" s="16">
        <f t="shared" si="2"/>
        <v>0.1568503082736605</v>
      </c>
      <c r="L9" s="16">
        <f t="shared" si="2"/>
        <v>0.19324734542929944</v>
      </c>
      <c r="M9" s="16">
        <f t="shared" si="2"/>
        <v>0.18700816143695378</v>
      </c>
      <c r="N9" s="16">
        <f t="shared" si="2"/>
        <v>0.22325261922713424</v>
      </c>
      <c r="O9" s="184" t="s">
        <v>161</v>
      </c>
      <c r="P9" s="189">
        <v>0.041084804881702436</v>
      </c>
      <c r="Q9" s="190">
        <v>0.06636938368556025</v>
      </c>
      <c r="R9" s="190">
        <v>0.08492103286692564</v>
      </c>
      <c r="S9" s="190">
        <v>0.09620673908179843</v>
      </c>
      <c r="T9" s="190">
        <v>0.1132469298438438</v>
      </c>
      <c r="U9" s="190">
        <v>0.1393788556951954</v>
      </c>
      <c r="V9" s="190">
        <v>0.14676097272473348</v>
      </c>
      <c r="W9" s="190">
        <v>0.129747570237359</v>
      </c>
      <c r="X9" s="190">
        <v>0.12069467008771814</v>
      </c>
      <c r="Y9" s="190">
        <v>0.11847756921466163</v>
      </c>
      <c r="Z9" s="190">
        <v>0.1234033591526623</v>
      </c>
      <c r="AA9" s="190">
        <v>0.12745906473083868</v>
      </c>
      <c r="AB9" s="191">
        <v>0.15094425681590878</v>
      </c>
      <c r="AC9" s="176"/>
    </row>
    <row r="10" spans="1:29" s="1" customFormat="1" ht="17.25" customHeight="1">
      <c r="A10" s="20" t="s">
        <v>19</v>
      </c>
      <c r="B10" s="16">
        <f>P9</f>
        <v>0.041084804881702436</v>
      </c>
      <c r="C10" s="16">
        <f>Q9</f>
        <v>0.06636938368556025</v>
      </c>
      <c r="D10" s="16">
        <f>R9</f>
        <v>0.08492103286692564</v>
      </c>
      <c r="E10" s="16">
        <f t="shared" si="2"/>
        <v>0.09620673908179843</v>
      </c>
      <c r="F10" s="16">
        <f t="shared" si="2"/>
        <v>0.1132469298438438</v>
      </c>
      <c r="G10" s="16">
        <f t="shared" si="2"/>
        <v>0.1393788556951954</v>
      </c>
      <c r="H10" s="16">
        <f t="shared" si="2"/>
        <v>0.14676097272473348</v>
      </c>
      <c r="I10" s="16">
        <f t="shared" si="2"/>
        <v>0.129747570237359</v>
      </c>
      <c r="J10" s="16">
        <f t="shared" si="2"/>
        <v>0.12069467008771814</v>
      </c>
      <c r="K10" s="16">
        <f t="shared" si="2"/>
        <v>0.11847756921466163</v>
      </c>
      <c r="L10" s="16">
        <f t="shared" si="2"/>
        <v>0.1234033591526623</v>
      </c>
      <c r="M10" s="16">
        <f t="shared" si="2"/>
        <v>0.12745906473083868</v>
      </c>
      <c r="N10" s="16">
        <f t="shared" si="2"/>
        <v>0.15094425681590878</v>
      </c>
      <c r="O10" s="184" t="s">
        <v>165</v>
      </c>
      <c r="P10" s="189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1">
        <v>0.05973275560050291</v>
      </c>
      <c r="AC10" s="176"/>
    </row>
    <row r="11" spans="1:29" s="1" customFormat="1" ht="17.25" customHeight="1" thickBot="1">
      <c r="A11" s="1" t="s">
        <v>127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 s="185" t="s">
        <v>166</v>
      </c>
      <c r="P11" s="192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4">
        <v>0.02249665536711545</v>
      </c>
      <c r="AC11" s="176"/>
    </row>
  </sheetData>
  <sheetProtection/>
  <mergeCells count="3">
    <mergeCell ref="A1:M2"/>
    <mergeCell ref="O1:O3"/>
    <mergeCell ref="P1:AB1"/>
  </mergeCells>
  <printOptions horizontalCentered="1"/>
  <pageMargins left="0.75" right="0.75" top="0.75" bottom="1" header="0.5" footer="0.5"/>
  <pageSetup horizontalDpi="600" verticalDpi="600" orientation="landscape" scale="80" r:id="rId1"/>
  <colBreaks count="1" manualBreakCount="1">
    <brk id="14" max="11" man="1"/>
  </colBreaks>
  <ignoredErrors>
    <ignoredError sqref="B7 C7:N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60" zoomScalePageLayoutView="0" workbookViewId="0" topLeftCell="A1">
      <selection activeCell="L33" sqref="L33"/>
    </sheetView>
  </sheetViews>
  <sheetFormatPr defaultColWidth="9.140625" defaultRowHeight="15.75" customHeight="1"/>
  <cols>
    <col min="1" max="1" width="24.00390625" style="2" bestFit="1" customWidth="1"/>
    <col min="2" max="9" width="9.7109375" style="2" customWidth="1"/>
    <col min="10" max="13" width="9.140625" style="2" customWidth="1"/>
    <col min="16" max="16" width="0" style="2" hidden="1" customWidth="1"/>
    <col min="17" max="17" width="14.421875" style="2" hidden="1" customWidth="1"/>
    <col min="18" max="18" width="10.8515625" style="2" hidden="1" customWidth="1"/>
    <col min="19" max="19" width="12.00390625" style="2" hidden="1" customWidth="1"/>
    <col min="20" max="32" width="9.140625" style="2" hidden="1" customWidth="1"/>
    <col min="33" max="35" width="9.140625" style="2" customWidth="1"/>
    <col min="36" max="16384" width="9.140625" style="2" customWidth="1"/>
  </cols>
  <sheetData>
    <row r="1" spans="1:31" ht="21" customHeight="1" thickTop="1">
      <c r="A1" s="382" t="s">
        <v>171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Q1" s="412"/>
      <c r="R1" s="195" t="s">
        <v>146</v>
      </c>
      <c r="S1" s="196" t="s">
        <v>147</v>
      </c>
      <c r="T1" s="196" t="s">
        <v>148</v>
      </c>
      <c r="U1" s="196" t="s">
        <v>149</v>
      </c>
      <c r="V1" s="196" t="s">
        <v>150</v>
      </c>
      <c r="W1" s="196" t="s">
        <v>151</v>
      </c>
      <c r="X1" s="196" t="s">
        <v>152</v>
      </c>
      <c r="Y1" s="196" t="s">
        <v>153</v>
      </c>
      <c r="Z1" s="196" t="s">
        <v>154</v>
      </c>
      <c r="AA1" s="196" t="s">
        <v>155</v>
      </c>
      <c r="AB1" s="196" t="s">
        <v>156</v>
      </c>
      <c r="AC1" s="196" t="s">
        <v>157</v>
      </c>
      <c r="AD1" s="197" t="s">
        <v>158</v>
      </c>
      <c r="AE1" s="198"/>
    </row>
    <row r="2" spans="1:31" ht="33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Q2" s="413"/>
      <c r="R2" s="199" t="s">
        <v>170</v>
      </c>
      <c r="S2" s="200" t="s">
        <v>170</v>
      </c>
      <c r="T2" s="200" t="s">
        <v>170</v>
      </c>
      <c r="U2" s="200" t="s">
        <v>170</v>
      </c>
      <c r="V2" s="200" t="s">
        <v>170</v>
      </c>
      <c r="W2" s="200" t="s">
        <v>170</v>
      </c>
      <c r="X2" s="200" t="s">
        <v>170</v>
      </c>
      <c r="Y2" s="200" t="s">
        <v>170</v>
      </c>
      <c r="Z2" s="200" t="s">
        <v>170</v>
      </c>
      <c r="AA2" s="200" t="s">
        <v>170</v>
      </c>
      <c r="AB2" s="200" t="s">
        <v>170</v>
      </c>
      <c r="AC2" s="200" t="s">
        <v>170</v>
      </c>
      <c r="AD2" s="201" t="s">
        <v>170</v>
      </c>
      <c r="AE2" s="198"/>
    </row>
    <row r="3" spans="1:31" ht="15.75" customHeight="1" thickBot="1">
      <c r="A3" s="10"/>
      <c r="B3" s="10"/>
      <c r="C3" s="10"/>
      <c r="D3" s="10"/>
      <c r="E3" s="10"/>
      <c r="F3" s="10"/>
      <c r="G3" s="10"/>
      <c r="H3" s="10"/>
      <c r="I3" s="10"/>
      <c r="Q3" s="414"/>
      <c r="R3" s="202" t="s">
        <v>94</v>
      </c>
      <c r="S3" s="203" t="s">
        <v>94</v>
      </c>
      <c r="T3" s="203" t="s">
        <v>94</v>
      </c>
      <c r="U3" s="203" t="s">
        <v>94</v>
      </c>
      <c r="V3" s="203" t="s">
        <v>94</v>
      </c>
      <c r="W3" s="203" t="s">
        <v>94</v>
      </c>
      <c r="X3" s="203" t="s">
        <v>94</v>
      </c>
      <c r="Y3" s="203" t="s">
        <v>94</v>
      </c>
      <c r="Z3" s="203" t="s">
        <v>94</v>
      </c>
      <c r="AA3" s="203" t="s">
        <v>94</v>
      </c>
      <c r="AB3" s="203" t="s">
        <v>94</v>
      </c>
      <c r="AC3" s="203" t="s">
        <v>94</v>
      </c>
      <c r="AD3" s="204" t="s">
        <v>94</v>
      </c>
      <c r="AE3" s="198"/>
    </row>
    <row r="4" spans="1:31" s="24" customFormat="1" ht="15.75" customHeight="1" thickTop="1">
      <c r="A4" s="18" t="s">
        <v>37</v>
      </c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P4" s="2"/>
      <c r="Q4" s="205" t="s">
        <v>23</v>
      </c>
      <c r="R4" s="206">
        <v>2553.3625157712067</v>
      </c>
      <c r="S4" s="207">
        <v>2414.3690547585916</v>
      </c>
      <c r="T4" s="207">
        <v>2564.2675240945696</v>
      </c>
      <c r="U4" s="207">
        <v>2354.8642553554064</v>
      </c>
      <c r="V4" s="207">
        <v>2380.4804598026403</v>
      </c>
      <c r="W4" s="207">
        <v>2302.179853284833</v>
      </c>
      <c r="X4" s="207">
        <v>2038.9434629445077</v>
      </c>
      <c r="Y4" s="207">
        <v>2019.3713057181496</v>
      </c>
      <c r="Z4" s="207">
        <v>2064.0181643246337</v>
      </c>
      <c r="AA4" s="207">
        <v>1726.4958430374725</v>
      </c>
      <c r="AB4" s="207">
        <v>1719.8767848050304</v>
      </c>
      <c r="AC4" s="207">
        <v>1395.9668067941157</v>
      </c>
      <c r="AD4" s="208">
        <v>1485.3979292128265</v>
      </c>
      <c r="AE4" s="198"/>
    </row>
    <row r="5" spans="1:31" s="3" customFormat="1" ht="15.75" customHeight="1">
      <c r="A5" s="21" t="s">
        <v>10</v>
      </c>
      <c r="B5" s="384"/>
      <c r="C5" s="384"/>
      <c r="D5" s="384"/>
      <c r="E5" s="384"/>
      <c r="F5" s="384"/>
      <c r="G5" s="384"/>
      <c r="H5" s="384"/>
      <c r="I5" s="384"/>
      <c r="J5" s="385"/>
      <c r="N5" s="372"/>
      <c r="Q5" s="209" t="s">
        <v>40</v>
      </c>
      <c r="R5" s="210">
        <v>752.2097094581553</v>
      </c>
      <c r="S5" s="211">
        <v>780.3044863420045</v>
      </c>
      <c r="T5" s="211">
        <v>889.1016179327519</v>
      </c>
      <c r="U5" s="211">
        <v>761.1013725142816</v>
      </c>
      <c r="V5" s="211">
        <v>769.5457675053354</v>
      </c>
      <c r="W5" s="211">
        <v>834.1941532375861</v>
      </c>
      <c r="X5" s="211">
        <v>658.683398175844</v>
      </c>
      <c r="Y5" s="211">
        <v>758.9634097471942</v>
      </c>
      <c r="Z5" s="211">
        <v>719.2763110048603</v>
      </c>
      <c r="AA5" s="211">
        <v>581.808987031266</v>
      </c>
      <c r="AB5" s="211">
        <v>591.1051110257057</v>
      </c>
      <c r="AC5" s="211">
        <v>485.78320813164544</v>
      </c>
      <c r="AD5" s="212">
        <v>454.65429664385493</v>
      </c>
      <c r="AE5" s="198"/>
    </row>
    <row r="6" spans="1:31" s="3" customFormat="1" ht="15.75" customHeight="1">
      <c r="A6" s="22" t="s">
        <v>23</v>
      </c>
      <c r="B6" s="35">
        <f>R4</f>
        <v>2553.3625157712067</v>
      </c>
      <c r="C6" s="35">
        <f>#N/A</f>
        <v>2414.3690547585993</v>
      </c>
      <c r="D6" s="35">
        <f>#N/A</f>
        <v>2564.2675240945678</v>
      </c>
      <c r="E6" s="35">
        <f>#N/A</f>
        <v>2354.8642553554014</v>
      </c>
      <c r="F6" s="35">
        <f>#N/A</f>
        <v>2380.480459802639</v>
      </c>
      <c r="G6" s="35">
        <f>#N/A</f>
        <v>2302.179853284834</v>
      </c>
      <c r="H6" s="35">
        <f>#N/A</f>
        <v>2038.9434629445054</v>
      </c>
      <c r="I6" s="35">
        <f>#N/A</f>
        <v>2019.371305718149</v>
      </c>
      <c r="J6" s="35">
        <f>#N/A</f>
        <v>2064.018164324635</v>
      </c>
      <c r="K6" s="35">
        <f>AA4</f>
        <v>1726.4958430374725</v>
      </c>
      <c r="L6" s="35">
        <f>AB4</f>
        <v>1719.8767848050304</v>
      </c>
      <c r="M6" s="35">
        <f>AC4</f>
        <v>1395.9668067941157</v>
      </c>
      <c r="N6" s="35">
        <f>AD4</f>
        <v>1485.3979292128265</v>
      </c>
      <c r="P6" s="57"/>
      <c r="Q6" s="209" t="s">
        <v>41</v>
      </c>
      <c r="R6" s="210">
        <v>857.9759159089234</v>
      </c>
      <c r="S6" s="211">
        <v>750.4909550534456</v>
      </c>
      <c r="T6" s="211">
        <v>908.4721408872545</v>
      </c>
      <c r="U6" s="211">
        <v>755.8153088937983</v>
      </c>
      <c r="V6" s="211">
        <v>866.6804169798424</v>
      </c>
      <c r="W6" s="211">
        <v>805.3235612719137</v>
      </c>
      <c r="X6" s="211">
        <v>781.2690301670949</v>
      </c>
      <c r="Y6" s="211">
        <v>785.2435653875735</v>
      </c>
      <c r="Z6" s="211">
        <v>765.8255427653842</v>
      </c>
      <c r="AA6" s="211">
        <v>725.9031059533514</v>
      </c>
      <c r="AB6" s="211">
        <v>715.6836219140835</v>
      </c>
      <c r="AC6" s="211">
        <v>606.4447903990153</v>
      </c>
      <c r="AD6" s="212">
        <v>547.121712825833</v>
      </c>
      <c r="AE6" s="198"/>
    </row>
    <row r="7" spans="1:31" s="3" customFormat="1" ht="15.75" customHeight="1">
      <c r="A7" s="22" t="s">
        <v>40</v>
      </c>
      <c r="B7" s="35">
        <f>R5</f>
        <v>752.2097094581553</v>
      </c>
      <c r="C7" s="35">
        <f aca="true" t="shared" si="0" ref="C7:N7">S5</f>
        <v>780.3044863420045</v>
      </c>
      <c r="D7" s="35">
        <f t="shared" si="0"/>
        <v>889.1016179327519</v>
      </c>
      <c r="E7" s="35">
        <f t="shared" si="0"/>
        <v>761.1013725142816</v>
      </c>
      <c r="F7" s="35">
        <f t="shared" si="0"/>
        <v>769.5457675053354</v>
      </c>
      <c r="G7" s="35">
        <f t="shared" si="0"/>
        <v>834.1941532375861</v>
      </c>
      <c r="H7" s="35">
        <f t="shared" si="0"/>
        <v>658.683398175844</v>
      </c>
      <c r="I7" s="35">
        <f t="shared" si="0"/>
        <v>758.9634097471942</v>
      </c>
      <c r="J7" s="35">
        <f t="shared" si="0"/>
        <v>719.2763110048603</v>
      </c>
      <c r="K7" s="35">
        <f t="shared" si="0"/>
        <v>581.808987031266</v>
      </c>
      <c r="L7" s="35">
        <f t="shared" si="0"/>
        <v>591.1051110257057</v>
      </c>
      <c r="M7" s="35">
        <f t="shared" si="0"/>
        <v>485.78320813164544</v>
      </c>
      <c r="N7" s="35">
        <f t="shared" si="0"/>
        <v>454.65429664385493</v>
      </c>
      <c r="P7" s="57"/>
      <c r="Q7" s="209" t="s">
        <v>42</v>
      </c>
      <c r="R7" s="210">
        <v>367.61912407531514</v>
      </c>
      <c r="S7" s="211">
        <v>331.7141344093654</v>
      </c>
      <c r="T7" s="211">
        <v>352.60212339800387</v>
      </c>
      <c r="U7" s="211">
        <v>310.4202504589007</v>
      </c>
      <c r="V7" s="211">
        <v>380.04323314346874</v>
      </c>
      <c r="W7" s="211">
        <v>397.7527833507958</v>
      </c>
      <c r="X7" s="211">
        <v>356.0016036904158</v>
      </c>
      <c r="Y7" s="211">
        <v>368.82779797792836</v>
      </c>
      <c r="Z7" s="211">
        <v>302.83572761585674</v>
      </c>
      <c r="AA7" s="211">
        <v>294.51022755020466</v>
      </c>
      <c r="AB7" s="211">
        <v>318.1744078995334</v>
      </c>
      <c r="AC7" s="211">
        <v>274.98386702611697</v>
      </c>
      <c r="AD7" s="212">
        <v>214.37067010667013</v>
      </c>
      <c r="AE7" s="198"/>
    </row>
    <row r="8" spans="1:31" s="3" customFormat="1" ht="15.75" customHeight="1">
      <c r="A8" s="22" t="s">
        <v>41</v>
      </c>
      <c r="B8" s="35">
        <f>R6</f>
        <v>857.9759159089234</v>
      </c>
      <c r="C8" s="35">
        <f aca="true" t="shared" si="1" ref="C8:N8">S6</f>
        <v>750.4909550534456</v>
      </c>
      <c r="D8" s="35">
        <f t="shared" si="1"/>
        <v>908.4721408872545</v>
      </c>
      <c r="E8" s="35">
        <f t="shared" si="1"/>
        <v>755.8153088937983</v>
      </c>
      <c r="F8" s="35">
        <f t="shared" si="1"/>
        <v>866.6804169798424</v>
      </c>
      <c r="G8" s="35">
        <f t="shared" si="1"/>
        <v>805.3235612719137</v>
      </c>
      <c r="H8" s="35">
        <f t="shared" si="1"/>
        <v>781.2690301670949</v>
      </c>
      <c r="I8" s="35">
        <f t="shared" si="1"/>
        <v>785.2435653875735</v>
      </c>
      <c r="J8" s="35">
        <f t="shared" si="1"/>
        <v>765.8255427653842</v>
      </c>
      <c r="K8" s="35">
        <f t="shared" si="1"/>
        <v>725.9031059533514</v>
      </c>
      <c r="L8" s="35">
        <f t="shared" si="1"/>
        <v>715.6836219140835</v>
      </c>
      <c r="M8" s="35">
        <f t="shared" si="1"/>
        <v>606.4447903990153</v>
      </c>
      <c r="N8" s="35">
        <f t="shared" si="1"/>
        <v>547.121712825833</v>
      </c>
      <c r="P8" s="57"/>
      <c r="Q8" s="209" t="s">
        <v>43</v>
      </c>
      <c r="R8" s="210">
        <v>168.2839383173916</v>
      </c>
      <c r="S8" s="211">
        <v>129.99415480626084</v>
      </c>
      <c r="T8" s="211">
        <v>99.5235180570531</v>
      </c>
      <c r="U8" s="211">
        <v>99.43492492738835</v>
      </c>
      <c r="V8" s="211">
        <v>56.82062485578005</v>
      </c>
      <c r="W8" s="211">
        <v>78.2316741745297</v>
      </c>
      <c r="X8" s="211">
        <v>89.54441617971159</v>
      </c>
      <c r="Y8" s="211">
        <v>95.52469996897659</v>
      </c>
      <c r="Z8" s="211">
        <v>98.8362668310534</v>
      </c>
      <c r="AA8" s="211">
        <v>56.89511356873375</v>
      </c>
      <c r="AB8" s="211">
        <v>52.03069777526221</v>
      </c>
      <c r="AC8" s="211">
        <v>32.39680117435866</v>
      </c>
      <c r="AD8" s="212">
        <v>33.2866253110983</v>
      </c>
      <c r="AE8" s="198"/>
    </row>
    <row r="9" spans="1:31" s="3" customFormat="1" ht="15.75" customHeight="1">
      <c r="A9" s="22" t="s">
        <v>42</v>
      </c>
      <c r="B9" s="35">
        <f>R7</f>
        <v>367.61912407531514</v>
      </c>
      <c r="C9" s="35">
        <f aca="true" t="shared" si="2" ref="C9:N9">S7</f>
        <v>331.7141344093654</v>
      </c>
      <c r="D9" s="35">
        <f t="shared" si="2"/>
        <v>352.60212339800387</v>
      </c>
      <c r="E9" s="35">
        <f t="shared" si="2"/>
        <v>310.4202504589007</v>
      </c>
      <c r="F9" s="35">
        <f t="shared" si="2"/>
        <v>380.04323314346874</v>
      </c>
      <c r="G9" s="35">
        <f t="shared" si="2"/>
        <v>397.7527833507958</v>
      </c>
      <c r="H9" s="35">
        <f t="shared" si="2"/>
        <v>356.0016036904158</v>
      </c>
      <c r="I9" s="35">
        <f t="shared" si="2"/>
        <v>368.82779797792836</v>
      </c>
      <c r="J9" s="35">
        <f t="shared" si="2"/>
        <v>302.83572761585674</v>
      </c>
      <c r="K9" s="35">
        <f t="shared" si="2"/>
        <v>294.51022755020466</v>
      </c>
      <c r="L9" s="35">
        <f t="shared" si="2"/>
        <v>318.1744078995334</v>
      </c>
      <c r="M9" s="35">
        <f t="shared" si="2"/>
        <v>274.98386702611697</v>
      </c>
      <c r="N9" s="35">
        <f t="shared" si="2"/>
        <v>214.37067010667013</v>
      </c>
      <c r="Q9" s="209" t="s">
        <v>45</v>
      </c>
      <c r="R9" s="210">
        <v>481.07344821594876</v>
      </c>
      <c r="S9" s="211">
        <v>381.30347015898144</v>
      </c>
      <c r="T9" s="211">
        <v>487.5590705425419</v>
      </c>
      <c r="U9" s="211">
        <v>364.16021548127105</v>
      </c>
      <c r="V9" s="211">
        <v>355.95680906644685</v>
      </c>
      <c r="W9" s="211">
        <v>432.7075102153858</v>
      </c>
      <c r="X9" s="211">
        <v>329.216710827674</v>
      </c>
      <c r="Y9" s="211">
        <v>328.8113116456935</v>
      </c>
      <c r="Z9" s="211">
        <v>385.1471866882375</v>
      </c>
      <c r="AA9" s="211">
        <v>155.66761068082667</v>
      </c>
      <c r="AB9" s="211">
        <v>153.8660237542562</v>
      </c>
      <c r="AC9" s="211">
        <v>84.25530458918534</v>
      </c>
      <c r="AD9" s="212">
        <v>89.16225038011831</v>
      </c>
      <c r="AE9" s="198"/>
    </row>
    <row r="10" spans="1:31" s="3" customFormat="1" ht="15.75" customHeight="1">
      <c r="A10" s="22" t="s">
        <v>43</v>
      </c>
      <c r="B10" s="35">
        <f>R8</f>
        <v>168.2839383173916</v>
      </c>
      <c r="C10" s="35">
        <f aca="true" t="shared" si="3" ref="C10:N10">S8</f>
        <v>129.99415480626084</v>
      </c>
      <c r="D10" s="35">
        <f t="shared" si="3"/>
        <v>99.5235180570531</v>
      </c>
      <c r="E10" s="35">
        <f t="shared" si="3"/>
        <v>99.43492492738835</v>
      </c>
      <c r="F10" s="35">
        <f t="shared" si="3"/>
        <v>56.82062485578005</v>
      </c>
      <c r="G10" s="35">
        <f t="shared" si="3"/>
        <v>78.2316741745297</v>
      </c>
      <c r="H10" s="35">
        <f t="shared" si="3"/>
        <v>89.54441617971159</v>
      </c>
      <c r="I10" s="35">
        <f t="shared" si="3"/>
        <v>95.52469996897659</v>
      </c>
      <c r="J10" s="35">
        <f t="shared" si="3"/>
        <v>98.8362668310534</v>
      </c>
      <c r="K10" s="35">
        <f t="shared" si="3"/>
        <v>56.89511356873375</v>
      </c>
      <c r="L10" s="35">
        <f t="shared" si="3"/>
        <v>52.03069777526221</v>
      </c>
      <c r="M10" s="35">
        <f t="shared" si="3"/>
        <v>32.39680117435866</v>
      </c>
      <c r="N10" s="35">
        <f t="shared" si="3"/>
        <v>33.2866253110983</v>
      </c>
      <c r="Q10" s="209" t="s">
        <v>47</v>
      </c>
      <c r="R10" s="210">
        <v>298.23849932702706</v>
      </c>
      <c r="S10" s="211">
        <v>277.9104109325685</v>
      </c>
      <c r="T10" s="211">
        <v>254.1652345533151</v>
      </c>
      <c r="U10" s="211">
        <v>194.20453949663118</v>
      </c>
      <c r="V10" s="211">
        <v>193.1643927187513</v>
      </c>
      <c r="W10" s="211">
        <v>179.55461669800877</v>
      </c>
      <c r="X10" s="211">
        <v>202.56783588556024</v>
      </c>
      <c r="Y10" s="211">
        <v>151.13576118523656</v>
      </c>
      <c r="Z10" s="211">
        <v>131.17927422739749</v>
      </c>
      <c r="AA10" s="211">
        <v>112.97919979859687</v>
      </c>
      <c r="AB10" s="211">
        <v>100.75130174480614</v>
      </c>
      <c r="AC10" s="211">
        <v>51.81784425349227</v>
      </c>
      <c r="AD10" s="212">
        <v>57.29903835560587</v>
      </c>
      <c r="AE10" s="198"/>
    </row>
    <row r="11" spans="1:31" s="3" customFormat="1" ht="15.75" customHeight="1">
      <c r="A11" s="26" t="s">
        <v>44</v>
      </c>
      <c r="B11" s="36">
        <f>SUM(B6:B10)</f>
        <v>4699.451203530992</v>
      </c>
      <c r="C11" s="36">
        <f aca="true" t="shared" si="4" ref="C11:N11">SUM(C6:C10)</f>
        <v>4406.8727853696755</v>
      </c>
      <c r="D11" s="36">
        <f t="shared" si="4"/>
        <v>4813.966924369632</v>
      </c>
      <c r="E11" s="36">
        <f t="shared" si="4"/>
        <v>4281.63611214977</v>
      </c>
      <c r="F11" s="36">
        <f t="shared" si="4"/>
        <v>4453.570502287065</v>
      </c>
      <c r="G11" s="36">
        <f t="shared" si="4"/>
        <v>4417.682025319659</v>
      </c>
      <c r="H11" s="36">
        <f t="shared" si="4"/>
        <v>3924.441911157572</v>
      </c>
      <c r="I11" s="36">
        <f t="shared" si="4"/>
        <v>4027.9307787998214</v>
      </c>
      <c r="J11" s="36">
        <f t="shared" si="4"/>
        <v>3950.79201254179</v>
      </c>
      <c r="K11" s="36">
        <f t="shared" si="4"/>
        <v>3385.6132771410284</v>
      </c>
      <c r="L11" s="36">
        <f t="shared" si="4"/>
        <v>3396.8706234196147</v>
      </c>
      <c r="M11" s="36">
        <f t="shared" si="4"/>
        <v>2795.575473525252</v>
      </c>
      <c r="N11" s="36">
        <f t="shared" si="4"/>
        <v>2734.831234100283</v>
      </c>
      <c r="P11" s="57"/>
      <c r="Q11" s="209" t="s">
        <v>46</v>
      </c>
      <c r="R11" s="210">
        <v>499.46320919758693</v>
      </c>
      <c r="S11" s="211">
        <v>408.40361830404044</v>
      </c>
      <c r="T11" s="211">
        <v>471.39381829081725</v>
      </c>
      <c r="U11" s="211">
        <v>373.81395527716415</v>
      </c>
      <c r="V11" s="211">
        <v>373.0243388587833</v>
      </c>
      <c r="W11" s="211">
        <v>321.31567728524374</v>
      </c>
      <c r="X11" s="211">
        <v>326.33920749796306</v>
      </c>
      <c r="Y11" s="211">
        <v>289.1021469809482</v>
      </c>
      <c r="Z11" s="211">
        <v>333.92717716437534</v>
      </c>
      <c r="AA11" s="211">
        <v>268.6223972665514</v>
      </c>
      <c r="AB11" s="211">
        <v>211.46292755075268</v>
      </c>
      <c r="AC11" s="211">
        <v>200.38471129651455</v>
      </c>
      <c r="AD11" s="212">
        <v>205.4882085484766</v>
      </c>
      <c r="AE11" s="198"/>
    </row>
    <row r="12" spans="1:31" s="3" customFormat="1" ht="15.75" customHeight="1">
      <c r="A12" s="21" t="s">
        <v>11</v>
      </c>
      <c r="B12" s="384"/>
      <c r="C12" s="384"/>
      <c r="D12" s="384"/>
      <c r="E12" s="384"/>
      <c r="F12" s="384"/>
      <c r="G12" s="384"/>
      <c r="H12" s="384"/>
      <c r="I12" s="384"/>
      <c r="J12" s="385"/>
      <c r="K12" s="57"/>
      <c r="N12" s="372"/>
      <c r="Q12" s="209" t="s">
        <v>48</v>
      </c>
      <c r="R12" s="210">
        <v>239.02980428330065</v>
      </c>
      <c r="S12" s="211">
        <v>212.33911644899862</v>
      </c>
      <c r="T12" s="211">
        <v>187.3962999731629</v>
      </c>
      <c r="U12" s="211">
        <v>177.27152033762076</v>
      </c>
      <c r="V12" s="211">
        <v>175.92897878352514</v>
      </c>
      <c r="W12" s="211">
        <v>163.83947045197368</v>
      </c>
      <c r="X12" s="211">
        <v>209.29328937810612</v>
      </c>
      <c r="Y12" s="211">
        <v>214.16011867521456</v>
      </c>
      <c r="Z12" s="211">
        <v>214.41646320575663</v>
      </c>
      <c r="AA12" s="211">
        <v>172.51213161752824</v>
      </c>
      <c r="AB12" s="211">
        <v>131.09435455771091</v>
      </c>
      <c r="AC12" s="211">
        <v>109.13845486027506</v>
      </c>
      <c r="AD12" s="212">
        <v>149.31346533935465</v>
      </c>
      <c r="AE12" s="198"/>
    </row>
    <row r="13" spans="1:31" s="3" customFormat="1" ht="15.75" customHeight="1">
      <c r="A13" s="22" t="s">
        <v>45</v>
      </c>
      <c r="B13" s="35">
        <f>R9</f>
        <v>481.07344821594876</v>
      </c>
      <c r="C13" s="35">
        <f aca="true" t="shared" si="5" ref="C13:N13">S9</f>
        <v>381.30347015898144</v>
      </c>
      <c r="D13" s="35">
        <f t="shared" si="5"/>
        <v>487.5590705425419</v>
      </c>
      <c r="E13" s="35">
        <f t="shared" si="5"/>
        <v>364.16021548127105</v>
      </c>
      <c r="F13" s="35">
        <f t="shared" si="5"/>
        <v>355.95680906644685</v>
      </c>
      <c r="G13" s="35">
        <f t="shared" si="5"/>
        <v>432.7075102153858</v>
      </c>
      <c r="H13" s="35">
        <f t="shared" si="5"/>
        <v>329.216710827674</v>
      </c>
      <c r="I13" s="35">
        <f t="shared" si="5"/>
        <v>328.8113116456935</v>
      </c>
      <c r="J13" s="35">
        <f t="shared" si="5"/>
        <v>385.1471866882375</v>
      </c>
      <c r="K13" s="35">
        <f t="shared" si="5"/>
        <v>155.66761068082667</v>
      </c>
      <c r="L13" s="35">
        <f t="shared" si="5"/>
        <v>153.8660237542562</v>
      </c>
      <c r="M13" s="35">
        <f t="shared" si="5"/>
        <v>84.25530458918534</v>
      </c>
      <c r="N13" s="35">
        <f t="shared" si="5"/>
        <v>89.16225038011831</v>
      </c>
      <c r="Q13" s="209" t="s">
        <v>50</v>
      </c>
      <c r="R13" s="210">
        <v>1972.3945788632311</v>
      </c>
      <c r="S13" s="211">
        <v>2116.307267941287</v>
      </c>
      <c r="T13" s="211">
        <v>2200.2108604408954</v>
      </c>
      <c r="U13" s="211">
        <v>2143.4462762361777</v>
      </c>
      <c r="V13" s="211">
        <v>2097.411373772781</v>
      </c>
      <c r="W13" s="211">
        <v>1968.1496711491566</v>
      </c>
      <c r="X13" s="211">
        <v>1904.489525793283</v>
      </c>
      <c r="Y13" s="211">
        <v>1828.3332081216663</v>
      </c>
      <c r="Z13" s="211">
        <v>1452.6658703779194</v>
      </c>
      <c r="AA13" s="211">
        <v>1369.4478790264282</v>
      </c>
      <c r="AB13" s="211">
        <v>1243.1280629114767</v>
      </c>
      <c r="AC13" s="211">
        <v>1083.1878478535712</v>
      </c>
      <c r="AD13" s="212">
        <v>1042.9915647099783</v>
      </c>
      <c r="AE13" s="198"/>
    </row>
    <row r="14" spans="1:31" s="3" customFormat="1" ht="15.75" customHeight="1">
      <c r="A14" s="22" t="s">
        <v>46</v>
      </c>
      <c r="B14" s="35">
        <f>R11</f>
        <v>499.46320919758693</v>
      </c>
      <c r="C14" s="35">
        <f aca="true" t="shared" si="6" ref="C14:N14">S11</f>
        <v>408.40361830404044</v>
      </c>
      <c r="D14" s="35">
        <f t="shared" si="6"/>
        <v>471.39381829081725</v>
      </c>
      <c r="E14" s="35">
        <f t="shared" si="6"/>
        <v>373.81395527716415</v>
      </c>
      <c r="F14" s="35">
        <f t="shared" si="6"/>
        <v>373.0243388587833</v>
      </c>
      <c r="G14" s="35">
        <f t="shared" si="6"/>
        <v>321.31567728524374</v>
      </c>
      <c r="H14" s="35">
        <f t="shared" si="6"/>
        <v>326.33920749796306</v>
      </c>
      <c r="I14" s="35">
        <f t="shared" si="6"/>
        <v>289.1021469809482</v>
      </c>
      <c r="J14" s="35">
        <f t="shared" si="6"/>
        <v>333.92717716437534</v>
      </c>
      <c r="K14" s="35">
        <f t="shared" si="6"/>
        <v>268.6223972665514</v>
      </c>
      <c r="L14" s="35">
        <f t="shared" si="6"/>
        <v>211.46292755075268</v>
      </c>
      <c r="M14" s="35">
        <f t="shared" si="6"/>
        <v>200.38471129651455</v>
      </c>
      <c r="N14" s="35">
        <f t="shared" si="6"/>
        <v>205.4882085484766</v>
      </c>
      <c r="Q14" s="209" t="s">
        <v>51</v>
      </c>
      <c r="R14" s="210">
        <v>1437.4821432599063</v>
      </c>
      <c r="S14" s="211">
        <v>1668.8974848666155</v>
      </c>
      <c r="T14" s="211">
        <v>1677.9534645635345</v>
      </c>
      <c r="U14" s="211">
        <v>1540.029444028218</v>
      </c>
      <c r="V14" s="211">
        <v>1810.0577301810981</v>
      </c>
      <c r="W14" s="211">
        <v>1642.4738917062252</v>
      </c>
      <c r="X14" s="211">
        <v>1508.570784655959</v>
      </c>
      <c r="Y14" s="211">
        <v>1605.6372848028113</v>
      </c>
      <c r="Z14" s="211">
        <v>1460.8880127186158</v>
      </c>
      <c r="AA14" s="211">
        <v>1510.3894734285298</v>
      </c>
      <c r="AB14" s="211">
        <v>1379.9127121951337</v>
      </c>
      <c r="AC14" s="211">
        <v>1128.795354245907</v>
      </c>
      <c r="AD14" s="212">
        <v>1248.5331628739175</v>
      </c>
      <c r="AE14" s="198"/>
    </row>
    <row r="15" spans="1:31" s="3" customFormat="1" ht="15.75" customHeight="1">
      <c r="A15" s="22" t="s">
        <v>47</v>
      </c>
      <c r="B15" s="35">
        <f>R10</f>
        <v>298.23849932702706</v>
      </c>
      <c r="C15" s="35">
        <f aca="true" t="shared" si="7" ref="C15:M15">S10</f>
        <v>277.9104109325685</v>
      </c>
      <c r="D15" s="35">
        <f t="shared" si="7"/>
        <v>254.1652345533151</v>
      </c>
      <c r="E15" s="35">
        <f t="shared" si="7"/>
        <v>194.20453949663118</v>
      </c>
      <c r="F15" s="35">
        <f t="shared" si="7"/>
        <v>193.1643927187513</v>
      </c>
      <c r="G15" s="35">
        <f t="shared" si="7"/>
        <v>179.55461669800877</v>
      </c>
      <c r="H15" s="35">
        <f t="shared" si="7"/>
        <v>202.56783588556024</v>
      </c>
      <c r="I15" s="35">
        <f t="shared" si="7"/>
        <v>151.13576118523656</v>
      </c>
      <c r="J15" s="35">
        <f t="shared" si="7"/>
        <v>131.17927422739749</v>
      </c>
      <c r="K15" s="35">
        <f t="shared" si="7"/>
        <v>112.97919979859687</v>
      </c>
      <c r="L15" s="35">
        <f t="shared" si="7"/>
        <v>100.75130174480614</v>
      </c>
      <c r="M15" s="35">
        <f t="shared" si="7"/>
        <v>51.81784425349227</v>
      </c>
      <c r="N15" s="35">
        <f>AD10</f>
        <v>57.29903835560587</v>
      </c>
      <c r="Q15" s="209" t="s">
        <v>52</v>
      </c>
      <c r="R15" s="210">
        <v>561.3931794637867</v>
      </c>
      <c r="S15" s="211">
        <v>561.3169949509635</v>
      </c>
      <c r="T15" s="211">
        <v>623.1934769141545</v>
      </c>
      <c r="U15" s="211">
        <v>604.369369915175</v>
      </c>
      <c r="V15" s="211">
        <v>658.3529984856159</v>
      </c>
      <c r="W15" s="211">
        <v>678.9605738816492</v>
      </c>
      <c r="X15" s="211">
        <v>621.250618560216</v>
      </c>
      <c r="Y15" s="211">
        <v>732.8460852953908</v>
      </c>
      <c r="Z15" s="211">
        <v>795.2871137316641</v>
      </c>
      <c r="AA15" s="211">
        <v>719.7290909797755</v>
      </c>
      <c r="AB15" s="211">
        <v>654.8737572830353</v>
      </c>
      <c r="AC15" s="211">
        <v>617.5412201376897</v>
      </c>
      <c r="AD15" s="212">
        <v>647.2312870214648</v>
      </c>
      <c r="AE15" s="198"/>
    </row>
    <row r="16" spans="1:31" s="3" customFormat="1" ht="15.75" customHeight="1">
      <c r="A16" s="22" t="s">
        <v>48</v>
      </c>
      <c r="B16" s="35">
        <f>R12</f>
        <v>239.02980428330065</v>
      </c>
      <c r="C16" s="35">
        <f aca="true" t="shared" si="8" ref="C16:N16">S12</f>
        <v>212.33911644899862</v>
      </c>
      <c r="D16" s="35">
        <f t="shared" si="8"/>
        <v>187.3962999731629</v>
      </c>
      <c r="E16" s="35">
        <f t="shared" si="8"/>
        <v>177.27152033762076</v>
      </c>
      <c r="F16" s="35">
        <f t="shared" si="8"/>
        <v>175.92897878352514</v>
      </c>
      <c r="G16" s="35">
        <f t="shared" si="8"/>
        <v>163.83947045197368</v>
      </c>
      <c r="H16" s="35">
        <f t="shared" si="8"/>
        <v>209.29328937810612</v>
      </c>
      <c r="I16" s="35">
        <f t="shared" si="8"/>
        <v>214.16011867521456</v>
      </c>
      <c r="J16" s="35">
        <f t="shared" si="8"/>
        <v>214.41646320575663</v>
      </c>
      <c r="K16" s="35">
        <f t="shared" si="8"/>
        <v>172.51213161752824</v>
      </c>
      <c r="L16" s="35">
        <f t="shared" si="8"/>
        <v>131.09435455771091</v>
      </c>
      <c r="M16" s="35">
        <f t="shared" si="8"/>
        <v>109.13845486027506</v>
      </c>
      <c r="N16" s="35">
        <f t="shared" si="8"/>
        <v>149.31346533935465</v>
      </c>
      <c r="Q16" s="209" t="s">
        <v>54</v>
      </c>
      <c r="R16" s="210">
        <v>589.009853681762</v>
      </c>
      <c r="S16" s="211">
        <v>528.5535328259299</v>
      </c>
      <c r="T16" s="211">
        <v>537.5594965287089</v>
      </c>
      <c r="U16" s="211">
        <v>467.84705358937725</v>
      </c>
      <c r="V16" s="211">
        <v>484.8164488790224</v>
      </c>
      <c r="W16" s="211">
        <v>446.61157893747213</v>
      </c>
      <c r="X16" s="211">
        <v>460.0474861511527</v>
      </c>
      <c r="Y16" s="211">
        <v>473.52648748655787</v>
      </c>
      <c r="Z16" s="211">
        <v>445.7194058391009</v>
      </c>
      <c r="AA16" s="211">
        <v>424.2841622508809</v>
      </c>
      <c r="AB16" s="211">
        <v>399.99574615673833</v>
      </c>
      <c r="AC16" s="211">
        <v>347.74380749906607</v>
      </c>
      <c r="AD16" s="212">
        <v>349.2491478973766</v>
      </c>
      <c r="AE16" s="198"/>
    </row>
    <row r="17" spans="1:31" s="3" customFormat="1" ht="15.75" customHeight="1">
      <c r="A17" s="26" t="s">
        <v>49</v>
      </c>
      <c r="B17" s="35">
        <f>SUM(B13:B16)</f>
        <v>1517.8049610238634</v>
      </c>
      <c r="C17" s="35">
        <f aca="true" t="shared" si="9" ref="C17:N17">SUM(C13:C16)</f>
        <v>1279.956615844589</v>
      </c>
      <c r="D17" s="35">
        <f t="shared" si="9"/>
        <v>1400.514423359837</v>
      </c>
      <c r="E17" s="35">
        <f t="shared" si="9"/>
        <v>1109.4502305926871</v>
      </c>
      <c r="F17" s="35">
        <f t="shared" si="9"/>
        <v>1098.0745194275066</v>
      </c>
      <c r="G17" s="35">
        <f t="shared" si="9"/>
        <v>1097.417274650612</v>
      </c>
      <c r="H17" s="35">
        <f t="shared" si="9"/>
        <v>1067.4170435893034</v>
      </c>
      <c r="I17" s="35">
        <f t="shared" si="9"/>
        <v>983.2093384870927</v>
      </c>
      <c r="J17" s="35">
        <f t="shared" si="9"/>
        <v>1064.670101285767</v>
      </c>
      <c r="K17" s="35">
        <f t="shared" si="9"/>
        <v>709.7813393635031</v>
      </c>
      <c r="L17" s="35">
        <f t="shared" si="9"/>
        <v>597.174607607526</v>
      </c>
      <c r="M17" s="35">
        <f t="shared" si="9"/>
        <v>445.59631499946715</v>
      </c>
      <c r="N17" s="35">
        <f t="shared" si="9"/>
        <v>501.26296262355544</v>
      </c>
      <c r="Q17" s="209" t="s">
        <v>13</v>
      </c>
      <c r="R17" s="210">
        <v>24.382926412441524</v>
      </c>
      <c r="S17" s="211">
        <v>47.385232193897394</v>
      </c>
      <c r="T17" s="211">
        <v>31.023286649200585</v>
      </c>
      <c r="U17" s="211">
        <v>54.38059109784772</v>
      </c>
      <c r="V17" s="211">
        <v>40.72558553621548</v>
      </c>
      <c r="W17" s="211">
        <v>33.527167668731735</v>
      </c>
      <c r="X17" s="211">
        <v>23.748552363132426</v>
      </c>
      <c r="Y17" s="211">
        <v>30.226375051901048</v>
      </c>
      <c r="Z17" s="211">
        <v>42.50907683779318</v>
      </c>
      <c r="AA17" s="211">
        <v>16.208054271486887</v>
      </c>
      <c r="AB17" s="211">
        <v>10.272810856507645</v>
      </c>
      <c r="AC17" s="211">
        <v>10.645626528425076</v>
      </c>
      <c r="AD17" s="212">
        <v>12.072359429792618</v>
      </c>
      <c r="AE17" s="198"/>
    </row>
    <row r="18" spans="1:31" s="3" customFormat="1" ht="15.75" customHeight="1">
      <c r="A18" s="21" t="s">
        <v>12</v>
      </c>
      <c r="B18" s="384"/>
      <c r="C18" s="384"/>
      <c r="D18" s="384"/>
      <c r="E18" s="384"/>
      <c r="F18" s="384"/>
      <c r="G18" s="384"/>
      <c r="H18" s="384"/>
      <c r="I18" s="384"/>
      <c r="J18" s="385"/>
      <c r="K18" s="57"/>
      <c r="N18" s="372"/>
      <c r="Q18" s="209" t="s">
        <v>34</v>
      </c>
      <c r="R18" s="210">
        <v>301.90220792993205</v>
      </c>
      <c r="S18" s="211">
        <v>364.2046679068789</v>
      </c>
      <c r="T18" s="211">
        <v>408.69823912602635</v>
      </c>
      <c r="U18" s="211">
        <v>318.22875111682885</v>
      </c>
      <c r="V18" s="211">
        <v>373.8132845672487</v>
      </c>
      <c r="W18" s="211">
        <v>388.23718139709376</v>
      </c>
      <c r="X18" s="211">
        <v>298.9146309813706</v>
      </c>
      <c r="Y18" s="211">
        <v>406.16729394156584</v>
      </c>
      <c r="Z18" s="211">
        <v>380.53163258796667</v>
      </c>
      <c r="AA18" s="211">
        <v>345.0524771934297</v>
      </c>
      <c r="AB18" s="211">
        <v>341.0709952070814</v>
      </c>
      <c r="AC18" s="211">
        <v>167.13386489059496</v>
      </c>
      <c r="AD18" s="212">
        <v>181.87319950971838</v>
      </c>
      <c r="AE18" s="198"/>
    </row>
    <row r="19" spans="1:31" s="3" customFormat="1" ht="15.75" customHeight="1">
      <c r="A19" s="22" t="s">
        <v>50</v>
      </c>
      <c r="B19" s="35">
        <f>R13</f>
        <v>1972.3945788632311</v>
      </c>
      <c r="C19" s="35">
        <f aca="true" t="shared" si="10" ref="C19:N19">S13</f>
        <v>2116.307267941287</v>
      </c>
      <c r="D19" s="35">
        <f t="shared" si="10"/>
        <v>2200.2108604408954</v>
      </c>
      <c r="E19" s="35">
        <f t="shared" si="10"/>
        <v>2143.4462762361777</v>
      </c>
      <c r="F19" s="35">
        <f t="shared" si="10"/>
        <v>2097.411373772781</v>
      </c>
      <c r="G19" s="35">
        <f t="shared" si="10"/>
        <v>1968.1496711491566</v>
      </c>
      <c r="H19" s="35">
        <f t="shared" si="10"/>
        <v>1904.489525793283</v>
      </c>
      <c r="I19" s="35">
        <f t="shared" si="10"/>
        <v>1828.3332081216663</v>
      </c>
      <c r="J19" s="35">
        <f t="shared" si="10"/>
        <v>1452.6658703779194</v>
      </c>
      <c r="K19" s="35">
        <f t="shared" si="10"/>
        <v>1369.4478790264282</v>
      </c>
      <c r="L19" s="35">
        <f t="shared" si="10"/>
        <v>1243.1280629114767</v>
      </c>
      <c r="M19" s="35">
        <f t="shared" si="10"/>
        <v>1083.1878478535712</v>
      </c>
      <c r="N19" s="35">
        <f t="shared" si="10"/>
        <v>1042.9915647099783</v>
      </c>
      <c r="Q19" s="209" t="s">
        <v>14</v>
      </c>
      <c r="R19" s="210">
        <v>138.54509621469015</v>
      </c>
      <c r="S19" s="211">
        <v>67.60540222878693</v>
      </c>
      <c r="T19" s="211">
        <v>143.58308271598423</v>
      </c>
      <c r="U19" s="211">
        <v>64.33030835656052</v>
      </c>
      <c r="V19" s="211">
        <v>4.211737326423398</v>
      </c>
      <c r="W19" s="211">
        <v>35.40968204759544</v>
      </c>
      <c r="X19" s="211">
        <v>27.09507893358095</v>
      </c>
      <c r="Y19" s="211">
        <v>0</v>
      </c>
      <c r="Z19" s="211">
        <v>0</v>
      </c>
      <c r="AA19" s="211">
        <v>0</v>
      </c>
      <c r="AB19" s="211">
        <v>0</v>
      </c>
      <c r="AC19" s="211">
        <v>0</v>
      </c>
      <c r="AD19" s="212">
        <v>0</v>
      </c>
      <c r="AE19" s="198"/>
    </row>
    <row r="20" spans="1:31" s="3" customFormat="1" ht="15.75" customHeight="1">
      <c r="A20" s="22" t="s">
        <v>51</v>
      </c>
      <c r="B20" s="35">
        <f>R14</f>
        <v>1437.4821432599063</v>
      </c>
      <c r="C20" s="35">
        <f aca="true" t="shared" si="11" ref="C20:N20">S14</f>
        <v>1668.8974848666155</v>
      </c>
      <c r="D20" s="35">
        <f t="shared" si="11"/>
        <v>1677.9534645635345</v>
      </c>
      <c r="E20" s="35">
        <f t="shared" si="11"/>
        <v>1540.029444028218</v>
      </c>
      <c r="F20" s="35">
        <f t="shared" si="11"/>
        <v>1810.0577301810981</v>
      </c>
      <c r="G20" s="35">
        <f t="shared" si="11"/>
        <v>1642.4738917062252</v>
      </c>
      <c r="H20" s="35">
        <f t="shared" si="11"/>
        <v>1508.570784655959</v>
      </c>
      <c r="I20" s="35">
        <f t="shared" si="11"/>
        <v>1605.6372848028113</v>
      </c>
      <c r="J20" s="35">
        <f t="shared" si="11"/>
        <v>1460.8880127186158</v>
      </c>
      <c r="K20" s="35">
        <f t="shared" si="11"/>
        <v>1510.3894734285298</v>
      </c>
      <c r="L20" s="35">
        <f t="shared" si="11"/>
        <v>1379.9127121951337</v>
      </c>
      <c r="M20" s="35">
        <f t="shared" si="11"/>
        <v>1128.795354245907</v>
      </c>
      <c r="N20" s="35">
        <f t="shared" si="11"/>
        <v>1248.5331628739175</v>
      </c>
      <c r="Q20" s="209" t="s">
        <v>139</v>
      </c>
      <c r="R20" s="210">
        <v>0</v>
      </c>
      <c r="S20" s="211">
        <v>0</v>
      </c>
      <c r="T20" s="211">
        <v>0</v>
      </c>
      <c r="U20" s="211">
        <v>0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  <c r="AA20" s="211">
        <v>0</v>
      </c>
      <c r="AB20" s="211">
        <v>0</v>
      </c>
      <c r="AC20" s="211">
        <v>0</v>
      </c>
      <c r="AD20" s="212">
        <v>0</v>
      </c>
      <c r="AE20" s="198"/>
    </row>
    <row r="21" spans="1:31" s="3" customFormat="1" ht="26.25" thickBot="1">
      <c r="A21" s="374" t="s">
        <v>188</v>
      </c>
      <c r="B21" s="35">
        <f>R15</f>
        <v>561.3931794637867</v>
      </c>
      <c r="C21" s="35">
        <f aca="true" t="shared" si="12" ref="C21:N21">S15</f>
        <v>561.3169949509635</v>
      </c>
      <c r="D21" s="35">
        <f t="shared" si="12"/>
        <v>623.1934769141545</v>
      </c>
      <c r="E21" s="35">
        <f t="shared" si="12"/>
        <v>604.369369915175</v>
      </c>
      <c r="F21" s="35">
        <f t="shared" si="12"/>
        <v>658.3529984856159</v>
      </c>
      <c r="G21" s="35">
        <f t="shared" si="12"/>
        <v>678.9605738816492</v>
      </c>
      <c r="H21" s="35">
        <f t="shared" si="12"/>
        <v>621.250618560216</v>
      </c>
      <c r="I21" s="35">
        <f t="shared" si="12"/>
        <v>732.8460852953908</v>
      </c>
      <c r="J21" s="35">
        <f t="shared" si="12"/>
        <v>795.2871137316641</v>
      </c>
      <c r="K21" s="35">
        <f t="shared" si="12"/>
        <v>719.7290909797755</v>
      </c>
      <c r="L21" s="35">
        <f t="shared" si="12"/>
        <v>654.8737572830353</v>
      </c>
      <c r="M21" s="35">
        <f t="shared" si="12"/>
        <v>617.5412201376897</v>
      </c>
      <c r="N21" s="35">
        <f t="shared" si="12"/>
        <v>647.2312870214648</v>
      </c>
      <c r="Q21" s="213" t="s">
        <v>95</v>
      </c>
      <c r="R21" s="214">
        <v>84.18413703848802</v>
      </c>
      <c r="S21" s="215">
        <v>166.29756647448642</v>
      </c>
      <c r="T21" s="215">
        <v>159.68250049941898</v>
      </c>
      <c r="U21" s="215">
        <v>123.27463355639507</v>
      </c>
      <c r="V21" s="215">
        <v>130.5005290197293</v>
      </c>
      <c r="W21" s="215">
        <v>100.55163452949394</v>
      </c>
      <c r="X21" s="215">
        <v>113.49367557057909</v>
      </c>
      <c r="Y21" s="215">
        <v>114.20839180165031</v>
      </c>
      <c r="Z21" s="215">
        <v>111.35204854813381</v>
      </c>
      <c r="AA21" s="215">
        <v>99.90329607655686</v>
      </c>
      <c r="AB21" s="215">
        <v>65.06195355388645</v>
      </c>
      <c r="AC21" s="215">
        <v>110.50808094026794</v>
      </c>
      <c r="AD21" s="216">
        <v>57.90012471586874</v>
      </c>
      <c r="AE21" s="198"/>
    </row>
    <row r="22" spans="1:16" ht="15.75" customHeight="1" thickTop="1">
      <c r="A22" s="22" t="s">
        <v>53</v>
      </c>
      <c r="B22" s="35">
        <f>R16</f>
        <v>589.009853681762</v>
      </c>
      <c r="C22" s="35">
        <f aca="true" t="shared" si="13" ref="C22:N22">S16</f>
        <v>528.5535328259299</v>
      </c>
      <c r="D22" s="35">
        <f t="shared" si="13"/>
        <v>537.5594965287089</v>
      </c>
      <c r="E22" s="35">
        <f t="shared" si="13"/>
        <v>467.84705358937725</v>
      </c>
      <c r="F22" s="35">
        <f t="shared" si="13"/>
        <v>484.8164488790224</v>
      </c>
      <c r="G22" s="35">
        <f t="shared" si="13"/>
        <v>446.61157893747213</v>
      </c>
      <c r="H22" s="35">
        <f t="shared" si="13"/>
        <v>460.0474861511527</v>
      </c>
      <c r="I22" s="35">
        <f t="shared" si="13"/>
        <v>473.52648748655787</v>
      </c>
      <c r="J22" s="35">
        <f t="shared" si="13"/>
        <v>445.7194058391009</v>
      </c>
      <c r="K22" s="35">
        <f t="shared" si="13"/>
        <v>424.2841622508809</v>
      </c>
      <c r="L22" s="35">
        <f t="shared" si="13"/>
        <v>399.99574615673833</v>
      </c>
      <c r="M22" s="35">
        <f t="shared" si="13"/>
        <v>347.74380749906607</v>
      </c>
      <c r="N22" s="35">
        <f t="shared" si="13"/>
        <v>349.2491478973766</v>
      </c>
      <c r="P22" s="3"/>
    </row>
    <row r="23" spans="1:16" ht="15.75" customHeight="1">
      <c r="A23" s="22" t="s">
        <v>54</v>
      </c>
      <c r="B23" s="35">
        <f>R17</f>
        <v>24.382926412441524</v>
      </c>
      <c r="C23" s="35">
        <f aca="true" t="shared" si="14" ref="C23:N23">S17</f>
        <v>47.385232193897394</v>
      </c>
      <c r="D23" s="35">
        <f t="shared" si="14"/>
        <v>31.023286649200585</v>
      </c>
      <c r="E23" s="35">
        <f t="shared" si="14"/>
        <v>54.38059109784772</v>
      </c>
      <c r="F23" s="35">
        <f t="shared" si="14"/>
        <v>40.72558553621548</v>
      </c>
      <c r="G23" s="35">
        <f t="shared" si="14"/>
        <v>33.527167668731735</v>
      </c>
      <c r="H23" s="35">
        <f t="shared" si="14"/>
        <v>23.748552363132426</v>
      </c>
      <c r="I23" s="35">
        <f t="shared" si="14"/>
        <v>30.226375051901048</v>
      </c>
      <c r="J23" s="35">
        <f t="shared" si="14"/>
        <v>42.50907683779318</v>
      </c>
      <c r="K23" s="35">
        <f t="shared" si="14"/>
        <v>16.208054271486887</v>
      </c>
      <c r="L23" s="35">
        <f t="shared" si="14"/>
        <v>10.272810856507645</v>
      </c>
      <c r="M23" s="35">
        <f t="shared" si="14"/>
        <v>10.645626528425076</v>
      </c>
      <c r="N23" s="35">
        <f t="shared" si="14"/>
        <v>12.072359429792618</v>
      </c>
      <c r="P23" s="3"/>
    </row>
    <row r="24" spans="1:14" ht="15.75" customHeight="1">
      <c r="A24" s="26" t="s">
        <v>55</v>
      </c>
      <c r="B24" s="35">
        <f>SUM(B19:B23)</f>
        <v>4584.662681681128</v>
      </c>
      <c r="C24" s="35">
        <f aca="true" t="shared" si="15" ref="C24:N24">SUM(C19:C23)</f>
        <v>4922.4605127786945</v>
      </c>
      <c r="D24" s="35">
        <f t="shared" si="15"/>
        <v>5069.940585096494</v>
      </c>
      <c r="E24" s="35">
        <f t="shared" si="15"/>
        <v>4810.072734866797</v>
      </c>
      <c r="F24" s="35">
        <f t="shared" si="15"/>
        <v>5091.364136854733</v>
      </c>
      <c r="G24" s="35">
        <f t="shared" si="15"/>
        <v>4769.722883343235</v>
      </c>
      <c r="H24" s="35">
        <f t="shared" si="15"/>
        <v>4518.106967523743</v>
      </c>
      <c r="I24" s="35">
        <f t="shared" si="15"/>
        <v>4670.569440758328</v>
      </c>
      <c r="J24" s="35">
        <f t="shared" si="15"/>
        <v>4197.069479505093</v>
      </c>
      <c r="K24" s="35">
        <f t="shared" si="15"/>
        <v>4040.0586599571016</v>
      </c>
      <c r="L24" s="35">
        <f t="shared" si="15"/>
        <v>3688.1830894028913</v>
      </c>
      <c r="M24" s="35">
        <f t="shared" si="15"/>
        <v>3187.913856264659</v>
      </c>
      <c r="N24" s="35">
        <f t="shared" si="15"/>
        <v>3300.077521932529</v>
      </c>
    </row>
    <row r="25" spans="1:14" ht="15.75" customHeight="1">
      <c r="A25" s="48"/>
      <c r="B25" s="384"/>
      <c r="C25" s="384"/>
      <c r="D25" s="384"/>
      <c r="E25" s="384"/>
      <c r="F25" s="384"/>
      <c r="G25" s="384"/>
      <c r="H25" s="384"/>
      <c r="I25" s="384"/>
      <c r="J25" s="385"/>
      <c r="K25" s="40"/>
      <c r="N25" s="378"/>
    </row>
    <row r="26" spans="1:16" ht="15.75" customHeight="1">
      <c r="A26" s="20" t="s">
        <v>13</v>
      </c>
      <c r="B26" s="35">
        <f>R18</f>
        <v>301.90220792993205</v>
      </c>
      <c r="C26" s="35">
        <f aca="true" t="shared" si="16" ref="C26:N26">S18</f>
        <v>364.2046679068789</v>
      </c>
      <c r="D26" s="35">
        <f t="shared" si="16"/>
        <v>408.69823912602635</v>
      </c>
      <c r="E26" s="35">
        <f t="shared" si="16"/>
        <v>318.22875111682885</v>
      </c>
      <c r="F26" s="35">
        <f t="shared" si="16"/>
        <v>373.8132845672487</v>
      </c>
      <c r="G26" s="35">
        <f t="shared" si="16"/>
        <v>388.23718139709376</v>
      </c>
      <c r="H26" s="35">
        <f t="shared" si="16"/>
        <v>298.9146309813706</v>
      </c>
      <c r="I26" s="35">
        <f t="shared" si="16"/>
        <v>406.16729394156584</v>
      </c>
      <c r="J26" s="35">
        <f t="shared" si="16"/>
        <v>380.53163258796667</v>
      </c>
      <c r="K26" s="35">
        <f t="shared" si="16"/>
        <v>345.0524771934297</v>
      </c>
      <c r="L26" s="35">
        <f t="shared" si="16"/>
        <v>341.0709952070814</v>
      </c>
      <c r="M26" s="35">
        <f t="shared" si="16"/>
        <v>167.13386489059496</v>
      </c>
      <c r="N26" s="35">
        <f t="shared" si="16"/>
        <v>181.87319950971838</v>
      </c>
      <c r="P26" s="3"/>
    </row>
    <row r="27" spans="1:16" ht="15.75" customHeight="1">
      <c r="A27" s="20" t="s">
        <v>34</v>
      </c>
      <c r="B27" s="35">
        <f>R19</f>
        <v>138.54509621469015</v>
      </c>
      <c r="C27" s="35">
        <f aca="true" t="shared" si="17" ref="C27:N27">S19</f>
        <v>67.60540222878693</v>
      </c>
      <c r="D27" s="35">
        <f t="shared" si="17"/>
        <v>143.58308271598423</v>
      </c>
      <c r="E27" s="35">
        <f t="shared" si="17"/>
        <v>64.33030835656052</v>
      </c>
      <c r="F27" s="35">
        <f t="shared" si="17"/>
        <v>4.211737326423398</v>
      </c>
      <c r="G27" s="35">
        <f t="shared" si="17"/>
        <v>35.40968204759544</v>
      </c>
      <c r="H27" s="35">
        <f t="shared" si="17"/>
        <v>27.09507893358095</v>
      </c>
      <c r="I27" s="35">
        <f t="shared" si="17"/>
        <v>0</v>
      </c>
      <c r="J27" s="35">
        <f t="shared" si="17"/>
        <v>0</v>
      </c>
      <c r="K27" s="35">
        <f t="shared" si="17"/>
        <v>0</v>
      </c>
      <c r="L27" s="35">
        <f t="shared" si="17"/>
        <v>0</v>
      </c>
      <c r="M27" s="35">
        <f t="shared" si="17"/>
        <v>0</v>
      </c>
      <c r="N27" s="35">
        <f t="shared" si="17"/>
        <v>0</v>
      </c>
      <c r="P27" s="3"/>
    </row>
    <row r="28" spans="1:16" ht="15.75" customHeight="1">
      <c r="A28" s="20" t="s">
        <v>14</v>
      </c>
      <c r="B28" s="35">
        <f>R20</f>
        <v>0</v>
      </c>
      <c r="C28" s="35">
        <f aca="true" t="shared" si="18" ref="C28:N28">S20</f>
        <v>0</v>
      </c>
      <c r="D28" s="35">
        <f t="shared" si="18"/>
        <v>0</v>
      </c>
      <c r="E28" s="35">
        <f t="shared" si="18"/>
        <v>0</v>
      </c>
      <c r="F28" s="35">
        <f t="shared" si="18"/>
        <v>0</v>
      </c>
      <c r="G28" s="35">
        <f t="shared" si="18"/>
        <v>0</v>
      </c>
      <c r="H28" s="35">
        <f t="shared" si="18"/>
        <v>0</v>
      </c>
      <c r="I28" s="35">
        <f t="shared" si="18"/>
        <v>0</v>
      </c>
      <c r="J28" s="35">
        <f t="shared" si="18"/>
        <v>0</v>
      </c>
      <c r="K28" s="35">
        <f t="shared" si="18"/>
        <v>0</v>
      </c>
      <c r="L28" s="35">
        <f t="shared" si="18"/>
        <v>0</v>
      </c>
      <c r="M28" s="35">
        <f t="shared" si="18"/>
        <v>0</v>
      </c>
      <c r="N28" s="35">
        <f t="shared" si="18"/>
        <v>0</v>
      </c>
      <c r="P28" s="3"/>
    </row>
    <row r="29" spans="1:16" ht="15.75" customHeight="1">
      <c r="A29" s="20" t="s">
        <v>95</v>
      </c>
      <c r="B29" s="35">
        <f>R21</f>
        <v>84.18413703848802</v>
      </c>
      <c r="C29" s="35">
        <f aca="true" t="shared" si="19" ref="C29:N29">S21</f>
        <v>166.29756647448642</v>
      </c>
      <c r="D29" s="35">
        <f t="shared" si="19"/>
        <v>159.68250049941898</v>
      </c>
      <c r="E29" s="35">
        <f t="shared" si="19"/>
        <v>123.27463355639507</v>
      </c>
      <c r="F29" s="35">
        <f t="shared" si="19"/>
        <v>130.5005290197293</v>
      </c>
      <c r="G29" s="35">
        <f t="shared" si="19"/>
        <v>100.55163452949394</v>
      </c>
      <c r="H29" s="35">
        <f t="shared" si="19"/>
        <v>113.49367557057909</v>
      </c>
      <c r="I29" s="35">
        <f t="shared" si="19"/>
        <v>114.20839180165031</v>
      </c>
      <c r="J29" s="35">
        <f t="shared" si="19"/>
        <v>111.35204854813381</v>
      </c>
      <c r="K29" s="35">
        <f t="shared" si="19"/>
        <v>99.90329607655686</v>
      </c>
      <c r="L29" s="35">
        <f t="shared" si="19"/>
        <v>65.06195355388645</v>
      </c>
      <c r="M29" s="35">
        <f t="shared" si="19"/>
        <v>110.50808094026794</v>
      </c>
      <c r="N29" s="35">
        <f t="shared" si="19"/>
        <v>57.90012471586874</v>
      </c>
      <c r="P29" s="3"/>
    </row>
    <row r="30" spans="1:14" ht="15.75" customHeight="1">
      <c r="A30" s="21"/>
      <c r="B30" s="384"/>
      <c r="C30" s="384"/>
      <c r="D30" s="384"/>
      <c r="E30" s="384"/>
      <c r="F30" s="384"/>
      <c r="G30" s="384"/>
      <c r="H30" s="384"/>
      <c r="I30" s="384"/>
      <c r="J30" s="385"/>
      <c r="K30" s="40"/>
      <c r="N30" s="378"/>
    </row>
    <row r="31" spans="1:16" ht="15.75" customHeight="1">
      <c r="A31" s="22" t="s">
        <v>57</v>
      </c>
      <c r="B31" s="35">
        <f>SUM(B6:B10,B13:B16,B19:B23,B26:B29)</f>
        <v>11326.550287419093</v>
      </c>
      <c r="C31" s="35">
        <f aca="true" t="shared" si="20" ref="C31:N31">SUM(C6:C10,C13:C16,C19:C23,C26:C29)</f>
        <v>11207.39755060311</v>
      </c>
      <c r="D31" s="35">
        <f t="shared" si="20"/>
        <v>11996.385755167392</v>
      </c>
      <c r="E31" s="35">
        <f t="shared" si="20"/>
        <v>10706.992770639039</v>
      </c>
      <c r="F31" s="35">
        <f t="shared" si="20"/>
        <v>11151.534709482707</v>
      </c>
      <c r="G31" s="35">
        <f t="shared" si="20"/>
        <v>10809.02068128769</v>
      </c>
      <c r="H31" s="35">
        <f t="shared" si="20"/>
        <v>9949.469307756148</v>
      </c>
      <c r="I31" s="35">
        <f t="shared" si="20"/>
        <v>10202.085243788457</v>
      </c>
      <c r="J31" s="35">
        <f t="shared" si="20"/>
        <v>9704.41527446875</v>
      </c>
      <c r="K31" s="35">
        <f t="shared" si="20"/>
        <v>8580.40904973162</v>
      </c>
      <c r="L31" s="35">
        <f t="shared" si="20"/>
        <v>8088.361269191</v>
      </c>
      <c r="M31" s="35">
        <f t="shared" si="20"/>
        <v>6706.727590620241</v>
      </c>
      <c r="N31" s="35">
        <f t="shared" si="20"/>
        <v>6775.945042881955</v>
      </c>
      <c r="P31" s="40"/>
    </row>
    <row r="32" spans="1:9" ht="15.75" customHeight="1">
      <c r="A32" s="1" t="s">
        <v>127</v>
      </c>
      <c r="B32" s="40"/>
      <c r="C32" s="40"/>
      <c r="D32" s="40"/>
      <c r="E32" s="40"/>
      <c r="F32" s="40"/>
      <c r="G32" s="40"/>
      <c r="H32" s="40"/>
      <c r="I32" s="40"/>
    </row>
  </sheetData>
  <sheetProtection/>
  <mergeCells count="7">
    <mergeCell ref="Q1:Q3"/>
    <mergeCell ref="A1:M2"/>
    <mergeCell ref="B25:J25"/>
    <mergeCell ref="B30:J30"/>
    <mergeCell ref="B5:J5"/>
    <mergeCell ref="B12:J12"/>
    <mergeCell ref="B18:J18"/>
  </mergeCells>
  <printOptions horizontalCentered="1"/>
  <pageMargins left="0.75" right="0.75" top="0.75" bottom="1" header="0.5" footer="0.5"/>
  <pageSetup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A22" sqref="A22"/>
    </sheetView>
  </sheetViews>
  <sheetFormatPr defaultColWidth="9.140625" defaultRowHeight="15.75" customHeight="1"/>
  <cols>
    <col min="1" max="1" width="26.421875" style="2" customWidth="1"/>
    <col min="2" max="9" width="9.7109375" style="2" customWidth="1"/>
    <col min="10" max="14" width="9.140625" style="2" customWidth="1"/>
    <col min="15" max="16384" width="9.140625" style="2" customWidth="1"/>
  </cols>
  <sheetData>
    <row r="1" spans="1:13" ht="21" customHeight="1">
      <c r="A1" s="382" t="s">
        <v>172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ht="33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O2" s="2" t="s">
        <v>105</v>
      </c>
    </row>
    <row r="3" spans="1:9" ht="15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14" s="24" customFormat="1" ht="15.75" customHeight="1">
      <c r="A4" s="18" t="s">
        <v>37</v>
      </c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</row>
    <row r="5" spans="1:14" s="3" customFormat="1" ht="15.75" customHeight="1">
      <c r="A5" s="21" t="s">
        <v>10</v>
      </c>
      <c r="B5" s="384"/>
      <c r="C5" s="384"/>
      <c r="D5" s="384"/>
      <c r="E5" s="384"/>
      <c r="F5" s="384"/>
      <c r="G5" s="384"/>
      <c r="H5" s="384"/>
      <c r="I5" s="384"/>
      <c r="J5" s="385"/>
      <c r="N5" s="376"/>
    </row>
    <row r="6" spans="1:14" s="3" customFormat="1" ht="15.75" customHeight="1">
      <c r="A6" s="22" t="s">
        <v>23</v>
      </c>
      <c r="B6" s="25">
        <f>'A8-8'!B6/'A8-8'!$B$31</f>
        <v>0.22543161430248898</v>
      </c>
      <c r="C6" s="25">
        <f>'A8-8'!C6/'A8-8'!$C$31</f>
        <v>0.2154263774312774</v>
      </c>
      <c r="D6" s="25">
        <f>'A8-8'!D6/'A8-8'!$D$31</f>
        <v>0.2137533400832847</v>
      </c>
      <c r="E6" s="25">
        <f>'A8-8'!E6/'A8-8'!$E$31</f>
        <v>0.21993703608476922</v>
      </c>
      <c r="F6" s="25">
        <f>'A8-8'!F6/'A8-8'!$F$31</f>
        <v>0.21346662336784888</v>
      </c>
      <c r="G6" s="25">
        <f>'A8-8'!G6/'A8-8'!$G$31</f>
        <v>0.21298690428729689</v>
      </c>
      <c r="H6" s="25">
        <f>'A8-8'!H6/'A8-8'!$H$31</f>
        <v>0.204929871119361</v>
      </c>
      <c r="I6" s="25">
        <f>'A8-8'!I6/'A8-8'!$I$31</f>
        <v>0.19793711358642527</v>
      </c>
      <c r="J6" s="25">
        <f>'A8-8'!J6/'A8-8'!$J$31</f>
        <v>0.2126885655599302</v>
      </c>
      <c r="K6" s="25">
        <v>0.20111862036821254</v>
      </c>
      <c r="L6" s="25">
        <f>'A8-8'!L6/'A8-8'!$L$31</f>
        <v>0.21263599974893962</v>
      </c>
      <c r="M6" s="25">
        <f>'A8-8'!M6/'A8-8'!$M$31</f>
        <v>0.2081442533533729</v>
      </c>
      <c r="N6" s="25">
        <f>'A8-8'!N6/'A8-8'!$N$31</f>
        <v>0.21921634839308776</v>
      </c>
    </row>
    <row r="7" spans="1:14" s="3" customFormat="1" ht="15.75" customHeight="1">
      <c r="A7" s="22" t="s">
        <v>40</v>
      </c>
      <c r="B7" s="25">
        <f>'A8-8'!B7/'A8-8'!$B$31</f>
        <v>0.06641119231984237</v>
      </c>
      <c r="C7" s="25">
        <f>'A8-8'!C7/'A8-8'!$C$31</f>
        <v>0.0696240570407903</v>
      </c>
      <c r="D7" s="25">
        <f>'A8-8'!D7/'A8-8'!$D$31</f>
        <v>0.0741141237101162</v>
      </c>
      <c r="E7" s="25">
        <f>'A8-8'!E7/'A8-8'!$E$31</f>
        <v>0.07108451353412615</v>
      </c>
      <c r="F7" s="25">
        <f>'A8-8'!F7/'A8-8'!$F$31</f>
        <v>0.06900805920919138</v>
      </c>
      <c r="G7" s="25">
        <f>'A8-8'!G7/'A8-8'!$G$31</f>
        <v>0.07717573847200815</v>
      </c>
      <c r="H7" s="25">
        <f>'A8-8'!H7/'A8-8'!$H$31</f>
        <v>0.06620286748986348</v>
      </c>
      <c r="I7" s="25">
        <f>'A8-8'!I7/'A8-8'!$I$31</f>
        <v>0.07439296885009751</v>
      </c>
      <c r="J7" s="25">
        <f>'A8-8'!J7/'A8-8'!$J$31</f>
        <v>0.07411845955285912</v>
      </c>
      <c r="K7" s="25">
        <v>0.06781635982288511</v>
      </c>
      <c r="L7" s="25">
        <f>'A8-8'!L7/'A8-8'!$L$31</f>
        <v>0.07308094821101237</v>
      </c>
      <c r="M7" s="25">
        <f>'A8-8'!M7/'A8-8'!$M$31</f>
        <v>0.07243222593549829</v>
      </c>
      <c r="N7" s="25">
        <f>'A8-8'!N7/'A8-8'!$N$31</f>
        <v>0.06709828573970852</v>
      </c>
    </row>
    <row r="8" spans="1:14" s="3" customFormat="1" ht="15.75" customHeight="1">
      <c r="A8" s="22" t="s">
        <v>41</v>
      </c>
      <c r="B8" s="25">
        <f>'A8-8'!B8/'A8-8'!$B$31</f>
        <v>0.07574909342537557</v>
      </c>
      <c r="C8" s="25">
        <f>'A8-8'!C8/'A8-8'!$C$31</f>
        <v>0.06696389163183197</v>
      </c>
      <c r="D8" s="25">
        <f>'A8-8'!D8/'A8-8'!$D$31</f>
        <v>0.0757288202820532</v>
      </c>
      <c r="E8" s="25">
        <f>'A8-8'!E8/'A8-8'!$E$31</f>
        <v>0.07059081154574161</v>
      </c>
      <c r="F8" s="25">
        <f>'A8-8'!F8/'A8-8'!$F$31</f>
        <v>0.07771848804298308</v>
      </c>
      <c r="G8" s="25">
        <f>'A8-8'!G8/'A8-8'!$G$31</f>
        <v>0.07450476643698814</v>
      </c>
      <c r="H8" s="25">
        <f>'A8-8'!H8/'A8-8'!$H$31</f>
        <v>0.07852368865121817</v>
      </c>
      <c r="I8" s="25">
        <f>'A8-8'!I8/'A8-8'!$I$31</f>
        <v>0.07696892807925412</v>
      </c>
      <c r="J8" s="25">
        <f>'A8-8'!J8/'A8-8'!$J$31</f>
        <v>0.07891516604613849</v>
      </c>
      <c r="K8" s="25">
        <v>0.08459566534607317</v>
      </c>
      <c r="L8" s="25">
        <f>'A8-8'!L8/'A8-8'!$L$31</f>
        <v>0.08848314239377024</v>
      </c>
      <c r="M8" s="25">
        <f>'A8-8'!M8/'A8-8'!$M$31</f>
        <v>0.0904233521050064</v>
      </c>
      <c r="N8" s="25">
        <f>'A8-8'!N8/'A8-8'!$N$31</f>
        <v>0.08074470931557769</v>
      </c>
    </row>
    <row r="9" spans="1:14" s="3" customFormat="1" ht="15.75" customHeight="1">
      <c r="A9" s="22" t="s">
        <v>42</v>
      </c>
      <c r="B9" s="25">
        <f>'A8-8'!B9/'A8-8'!$B$31</f>
        <v>0.03245640682703243</v>
      </c>
      <c r="C9" s="25">
        <f>'A8-8'!C9/'A8-8'!$C$31</f>
        <v>0.029597784223467177</v>
      </c>
      <c r="D9" s="25">
        <f>'A8-8'!D9/'A8-8'!$D$31</f>
        <v>0.029392362882805934</v>
      </c>
      <c r="E9" s="25">
        <f>'A8-8'!E9/'A8-8'!$E$31</f>
        <v>0.028992291029666353</v>
      </c>
      <c r="F9" s="25">
        <f>'A8-8'!F9/'A8-8'!$F$31</f>
        <v>0.03407990407098845</v>
      </c>
      <c r="G9" s="25">
        <f>'A8-8'!G9/'A8-8'!$G$31</f>
        <v>0.036798225767055444</v>
      </c>
      <c r="H9" s="25">
        <f>'A8-8'!H9/'A8-8'!$H$31</f>
        <v>0.03578096405733855</v>
      </c>
      <c r="I9" s="25">
        <f>'A8-8'!I9/'A8-8'!$I$31</f>
        <v>0.03615219723854878</v>
      </c>
      <c r="J9" s="25">
        <f>'A8-8'!J9/'A8-8'!$J$31</f>
        <v>0.031205973678041607</v>
      </c>
      <c r="K9" s="25">
        <v>0.03425774877650897</v>
      </c>
      <c r="L9" s="25">
        <f>'A8-8'!L9/'A8-8'!$L$31</f>
        <v>0.03933731411225123</v>
      </c>
      <c r="M9" s="25">
        <f>'A8-8'!M9/'A8-8'!$M$31</f>
        <v>0.04100119817162372</v>
      </c>
      <c r="N9" s="25">
        <f>'A8-8'!N9/'A8-8'!$N$31</f>
        <v>0.03163701428361847</v>
      </c>
    </row>
    <row r="10" spans="1:14" s="3" customFormat="1" ht="15.75" customHeight="1">
      <c r="A10" s="22" t="s">
        <v>43</v>
      </c>
      <c r="B10" s="25">
        <f>'A8-8'!B10/'A8-8'!$B$31</f>
        <v>0.014857475051720921</v>
      </c>
      <c r="C10" s="25">
        <f>'A8-8'!C10/'A8-8'!$C$31</f>
        <v>0.011598959902985274</v>
      </c>
      <c r="D10" s="25">
        <f>'A8-8'!D10/'A8-8'!$D$31</f>
        <v>0.00829612519038776</v>
      </c>
      <c r="E10" s="25">
        <f>'A8-8'!E10/'A8-8'!$E$31</f>
        <v>0.009286914361244465</v>
      </c>
      <c r="F10" s="25">
        <f>'A8-8'!F10/'A8-8'!$F$31</f>
        <v>0.005095318836021973</v>
      </c>
      <c r="G10" s="25">
        <f>'A8-8'!G10/'A8-8'!$G$31</f>
        <v>0.007237628318165997</v>
      </c>
      <c r="H10" s="25">
        <f>'A8-8'!H10/'A8-8'!$H$31</f>
        <v>0.008999918830837228</v>
      </c>
      <c r="I10" s="25">
        <f>'A8-8'!I10/'A8-8'!$I$31</f>
        <v>0.009363252480872657</v>
      </c>
      <c r="J10" s="25">
        <f>'A8-8'!J10/'A8-8'!$J$31</f>
        <v>0.010184669970902909</v>
      </c>
      <c r="K10" s="25">
        <v>0.006641808436261944</v>
      </c>
      <c r="L10" s="25">
        <f>'A8-8'!L10/'A8-8'!$L$31</f>
        <v>0.006432786079109735</v>
      </c>
      <c r="M10" s="25">
        <f>'A8-8'!M10/'A8-8'!$M$31</f>
        <v>0.00483049307380063</v>
      </c>
      <c r="N10" s="25">
        <f>'A8-8'!N10/'A8-8'!$N$31</f>
        <v>0.004912469788412095</v>
      </c>
    </row>
    <row r="11" spans="1:14" s="3" customFormat="1" ht="15.75" customHeight="1">
      <c r="A11" s="26" t="s">
        <v>44</v>
      </c>
      <c r="B11" s="25">
        <f>'A8-8'!B11/'A8-8'!$B$31</f>
        <v>0.4149057819264602</v>
      </c>
      <c r="C11" s="25">
        <f>'A8-8'!C11/'A8-8'!$C$31</f>
        <v>0.3932110702303521</v>
      </c>
      <c r="D11" s="25">
        <f>'A8-8'!D11/'A8-8'!$D$31</f>
        <v>0.40128477214864783</v>
      </c>
      <c r="E11" s="25">
        <f>'A8-8'!E11/'A8-8'!$E$31</f>
        <v>0.3998915665555478</v>
      </c>
      <c r="F11" s="25">
        <f>'A8-8'!F11/'A8-8'!$F$31</f>
        <v>0.39936839352703374</v>
      </c>
      <c r="G11" s="25">
        <f>'A8-8'!G11/'A8-8'!$G$31</f>
        <v>0.40870326328151463</v>
      </c>
      <c r="H11" s="25">
        <f>'A8-8'!H11/'A8-8'!$H$31</f>
        <v>0.3944373101486185</v>
      </c>
      <c r="I11" s="25">
        <f>'A8-8'!I11/'A8-8'!$I$31</f>
        <v>0.39481446023519834</v>
      </c>
      <c r="J11" s="25">
        <f>'A8-8'!J11/'A8-8'!$J$31</f>
        <v>0.40711283480787236</v>
      </c>
      <c r="K11" s="25">
        <v>0.3944302027499417</v>
      </c>
      <c r="L11" s="25">
        <f>'A8-8'!L11/'A8-8'!$L$31</f>
        <v>0.4199701905450831</v>
      </c>
      <c r="M11" s="25">
        <f>'A8-8'!M11/'A8-8'!$M$31</f>
        <v>0.41683152263930195</v>
      </c>
      <c r="N11" s="25">
        <f>'A8-8'!N11/'A8-8'!$N$31</f>
        <v>0.40360882752040456</v>
      </c>
    </row>
    <row r="12" spans="1:14" s="3" customFormat="1" ht="15.75" customHeight="1">
      <c r="A12" s="21" t="s">
        <v>11</v>
      </c>
      <c r="B12" s="70"/>
      <c r="C12" s="71"/>
      <c r="D12" s="71"/>
      <c r="E12" s="71"/>
      <c r="F12" s="71"/>
      <c r="G12" s="71"/>
      <c r="H12" s="71"/>
      <c r="I12" s="71"/>
      <c r="J12" s="70"/>
      <c r="K12" s="71"/>
      <c r="L12" s="71"/>
      <c r="M12" s="71"/>
      <c r="N12" s="372"/>
    </row>
    <row r="13" spans="1:14" s="3" customFormat="1" ht="15.75" customHeight="1">
      <c r="A13" s="22" t="s">
        <v>45</v>
      </c>
      <c r="B13" s="25">
        <f>'A8-8'!B13/'A8-8'!$B$31</f>
        <v>0.04247307750448065</v>
      </c>
      <c r="C13" s="25">
        <f>'A8-8'!C13/'A8-8'!$C$31</f>
        <v>0.034022480994123576</v>
      </c>
      <c r="D13" s="25">
        <f>'A8-8'!D13/'A8-8'!$D$31</f>
        <v>0.04064216343931154</v>
      </c>
      <c r="E13" s="25">
        <f>'A8-8'!E13/'A8-8'!$E$31</f>
        <v>0.03401143750464459</v>
      </c>
      <c r="F13" s="25">
        <f>'A8-8'!F13/'A8-8'!$F$31</f>
        <v>0.03191998396093042</v>
      </c>
      <c r="G13" s="25">
        <f>'A8-8'!G13/'A8-8'!$G$31</f>
        <v>0.0400320734851103</v>
      </c>
      <c r="H13" s="25">
        <f>'A8-8'!H13/'A8-8'!$H$31</f>
        <v>0.03308887144071411</v>
      </c>
      <c r="I13" s="25">
        <f>'A8-8'!I13/'A8-8'!$I$31</f>
        <v>0.032229814179007214</v>
      </c>
      <c r="J13" s="25">
        <f>'A8-8'!J13/'A8-8'!$J$31</f>
        <v>0.03968783031178781</v>
      </c>
      <c r="K13" s="25">
        <v>0.01817758098345374</v>
      </c>
      <c r="L13" s="25">
        <f>'A8-8'!L13/'A8-8'!$L$31</f>
        <v>0.019023139376864888</v>
      </c>
      <c r="M13" s="25">
        <f>'A8-8'!M13/'A8-8'!$M$31</f>
        <v>0.012562804057678057</v>
      </c>
      <c r="N13" s="25">
        <f>'A8-8'!N13/'A8-8'!$N$31</f>
        <v>0.013158644265242696</v>
      </c>
    </row>
    <row r="14" spans="1:14" s="3" customFormat="1" ht="15.75" customHeight="1">
      <c r="A14" s="22" t="s">
        <v>46</v>
      </c>
      <c r="B14" s="25">
        <f>'A8-8'!B14/'A8-8'!$B$31</f>
        <v>0.04409667520324905</v>
      </c>
      <c r="C14" s="25">
        <f>'A8-8'!C14/'A8-8'!$C$31</f>
        <v>0.03644053996122078</v>
      </c>
      <c r="D14" s="25">
        <f>'A8-8'!D14/'A8-8'!$D$31</f>
        <v>0.03929465323235095</v>
      </c>
      <c r="E14" s="25">
        <f>'A8-8'!E14/'A8-8'!$E$31</f>
        <v>0.034913066935306554</v>
      </c>
      <c r="F14" s="25">
        <f>'A8-8'!F14/'A8-8'!$F$31</f>
        <v>0.03345049345912739</v>
      </c>
      <c r="G14" s="25">
        <f>'A8-8'!G14/'A8-8'!$G$31</f>
        <v>0.029726622490555275</v>
      </c>
      <c r="H14" s="25">
        <f>'A8-8'!H14/'A8-8'!$H$31</f>
        <v>0.03279965970080073</v>
      </c>
      <c r="I14" s="25">
        <f>'A8-8'!I14/'A8-8'!$I$31</f>
        <v>0.02833755453640893</v>
      </c>
      <c r="J14" s="25">
        <f>'A8-8'!J14/'A8-8'!$J$31</f>
        <v>0.03440981941930092</v>
      </c>
      <c r="K14" s="25">
        <v>0.03134467490095549</v>
      </c>
      <c r="L14" s="25">
        <f>'A8-8'!L14/'A8-8'!$L$31</f>
        <v>0.026144100209300275</v>
      </c>
      <c r="M14" s="25">
        <f>'A8-8'!M14/'A8-8'!$M$31</f>
        <v>0.029878164662116964</v>
      </c>
      <c r="N14" s="25">
        <f>'A8-8'!N14/'A8-8'!$N$31</f>
        <v>0.03032613270149518</v>
      </c>
    </row>
    <row r="15" spans="1:14" s="3" customFormat="1" ht="15.75" customHeight="1">
      <c r="A15" s="22" t="s">
        <v>47</v>
      </c>
      <c r="B15" s="25">
        <f>'A8-8'!B15/'A8-8'!$B$31</f>
        <v>0.02633092086813881</v>
      </c>
      <c r="C15" s="25">
        <f>'A8-8'!C15/'A8-8'!$C$31</f>
        <v>0.024797051204595945</v>
      </c>
      <c r="D15" s="25">
        <f>'A8-8'!D15/'A8-8'!$D$31</f>
        <v>0.021186817408221013</v>
      </c>
      <c r="E15" s="25">
        <f>'A8-8'!E15/'A8-8'!$E$31</f>
        <v>0.01813810316835025</v>
      </c>
      <c r="F15" s="25">
        <f>'A8-8'!F15/'A8-8'!$F$31</f>
        <v>0.017321776576141933</v>
      </c>
      <c r="G15" s="25">
        <f>'A8-8'!G15/'A8-8'!$G$31</f>
        <v>0.016611552701425513</v>
      </c>
      <c r="H15" s="25">
        <f>'A8-8'!H15/'A8-8'!$H$31</f>
        <v>0.020359662371906378</v>
      </c>
      <c r="I15" s="25">
        <f>'A8-8'!I15/'A8-8'!$I$31</f>
        <v>0.014814202937311822</v>
      </c>
      <c r="J15" s="25">
        <f>'A8-8'!J15/'A8-8'!$J$31</f>
        <v>0.013517483590434936</v>
      </c>
      <c r="K15" s="25">
        <v>0.013167093917501748</v>
      </c>
      <c r="L15" s="25">
        <f>'A8-8'!L15/'A8-8'!$L$31</f>
        <v>0.01245633057076385</v>
      </c>
      <c r="M15" s="25">
        <f>'A8-8'!M15/'A8-8'!$M$31</f>
        <v>0.007726248539744273</v>
      </c>
      <c r="N15" s="25">
        <f>'A8-8'!N15/'A8-8'!$N$31</f>
        <v>0.00845624307649865</v>
      </c>
    </row>
    <row r="16" spans="1:14" s="3" customFormat="1" ht="15.75" customHeight="1">
      <c r="A16" s="22" t="s">
        <v>48</v>
      </c>
      <c r="B16" s="25">
        <f>'A8-8'!B16/'A8-8'!$B$31</f>
        <v>0.021103495611439767</v>
      </c>
      <c r="C16" s="25">
        <f>'A8-8'!C16/'A8-8'!$C$31</f>
        <v>0.018946335711770294</v>
      </c>
      <c r="D16" s="25">
        <f>'A8-8'!D16/'A8-8'!$D$31</f>
        <v>0.015621063193340773</v>
      </c>
      <c r="E16" s="25">
        <f>'A8-8'!E16/'A8-8'!$E$31</f>
        <v>0.016556611565456434</v>
      </c>
      <c r="F16" s="25">
        <f>'A8-8'!F16/'A8-8'!$F$31</f>
        <v>0.0157762122763178</v>
      </c>
      <c r="G16" s="25">
        <f>'A8-8'!G16/'A8-8'!$G$31</f>
        <v>0.015157660928117987</v>
      </c>
      <c r="H16" s="25">
        <f>'A8-8'!H16/'A8-8'!$H$31</f>
        <v>0.021035623399023977</v>
      </c>
      <c r="I16" s="25">
        <f>'A8-8'!I16/'A8-8'!$I$31</f>
        <v>0.02099179859388119</v>
      </c>
      <c r="J16" s="25">
        <f>'A8-8'!J16/'A8-8'!$J$31</f>
        <v>0.02209473287585526</v>
      </c>
      <c r="K16" s="25">
        <v>0.02015847121883011</v>
      </c>
      <c r="L16" s="25">
        <f>'A8-8'!L16/'A8-8'!$L$31</f>
        <v>0.01620777685302662</v>
      </c>
      <c r="M16" s="25">
        <f>'A8-8'!M16/'A8-8'!$M$31</f>
        <v>0.01627298162712195</v>
      </c>
      <c r="N16" s="25">
        <f>'A8-8'!N16/'A8-8'!$N$31</f>
        <v>0.022035814103334054</v>
      </c>
    </row>
    <row r="17" spans="1:14" s="3" customFormat="1" ht="15.75" customHeight="1">
      <c r="A17" s="26" t="s">
        <v>49</v>
      </c>
      <c r="B17" s="25">
        <f>'A8-8'!B17/'A8-8'!$B$31</f>
        <v>0.1340041691873083</v>
      </c>
      <c r="C17" s="25">
        <f>'A8-8'!C17/'A8-8'!$C$31</f>
        <v>0.11420640787171059</v>
      </c>
      <c r="D17" s="25">
        <f>'A8-8'!D17/'A8-8'!$D$31</f>
        <v>0.11674469727322427</v>
      </c>
      <c r="E17" s="25">
        <f>'A8-8'!E17/'A8-8'!$E$31</f>
        <v>0.10361921917375783</v>
      </c>
      <c r="F17" s="25">
        <f>'A8-8'!F17/'A8-8'!$F$31</f>
        <v>0.09846846627251754</v>
      </c>
      <c r="G17" s="25">
        <f>'A8-8'!G17/'A8-8'!$G$31</f>
        <v>0.10152790960520908</v>
      </c>
      <c r="H17" s="25">
        <f>'A8-8'!H17/'A8-8'!$H$31</f>
        <v>0.10728381691244519</v>
      </c>
      <c r="I17" s="25">
        <f>'A8-8'!I17/'A8-8'!$I$31</f>
        <v>0.09637337024660915</v>
      </c>
      <c r="J17" s="25">
        <f>'A8-8'!J17/'A8-8'!$J$31</f>
        <v>0.10970986619737894</v>
      </c>
      <c r="K17" s="25">
        <v>0.08284782102074109</v>
      </c>
      <c r="L17" s="25">
        <f>'A8-8'!L17/'A8-8'!$L$31</f>
        <v>0.07383134700995565</v>
      </c>
      <c r="M17" s="25">
        <f>'A8-8'!M17/'A8-8'!$M$31</f>
        <v>0.06644019888666124</v>
      </c>
      <c r="N17" s="25">
        <f>'A8-8'!N17/'A8-8'!$N$31</f>
        <v>0.07397683414657058</v>
      </c>
    </row>
    <row r="18" spans="1:14" s="3" customFormat="1" ht="15.75" customHeight="1">
      <c r="A18" s="21" t="s">
        <v>12</v>
      </c>
      <c r="B18" s="383"/>
      <c r="C18" s="384"/>
      <c r="D18" s="384"/>
      <c r="E18" s="384"/>
      <c r="F18" s="384"/>
      <c r="G18" s="384"/>
      <c r="H18" s="384"/>
      <c r="I18" s="384"/>
      <c r="J18" s="385"/>
      <c r="K18" s="25"/>
      <c r="L18" s="25"/>
      <c r="M18" s="25"/>
      <c r="N18" s="372"/>
    </row>
    <row r="19" spans="1:14" s="3" customFormat="1" ht="15.75" customHeight="1">
      <c r="A19" s="22" t="s">
        <v>50</v>
      </c>
      <c r="B19" s="25">
        <f>'A8-8'!B19/'A8-8'!$B$31</f>
        <v>0.17413903870219496</v>
      </c>
      <c r="C19" s="25">
        <f>'A8-8'!C19/'A8-8'!$C$31</f>
        <v>0.18883128383604106</v>
      </c>
      <c r="D19" s="25">
        <f>'A8-8'!D19/'A8-8'!$D$31</f>
        <v>0.18340614459593915</v>
      </c>
      <c r="E19" s="25">
        <f>'A8-8'!E19/'A8-8'!$E$31</f>
        <v>0.20019125090977788</v>
      </c>
      <c r="F19" s="25">
        <f>'A8-8'!F19/'A8-8'!$F$31</f>
        <v>0.1880827552811406</v>
      </c>
      <c r="G19" s="25">
        <f>'A8-8'!G19/'A8-8'!$G$31</f>
        <v>0.18208399532035024</v>
      </c>
      <c r="H19" s="25">
        <f>'A8-8'!H19/'A8-8'!$H$31</f>
        <v>0.19141619184740144</v>
      </c>
      <c r="I19" s="25">
        <f>'A8-8'!I19/'A8-8'!$I$31</f>
        <v>0.17921171647088988</v>
      </c>
      <c r="J19" s="25">
        <f>'A8-8'!J19/'A8-8'!$J$31</f>
        <v>0.14969123118625433</v>
      </c>
      <c r="K19" s="25">
        <v>0.10463761360988115</v>
      </c>
      <c r="L19" s="25">
        <f>'A8-8'!L19/'A8-8'!$L$31</f>
        <v>0.15369343944200636</v>
      </c>
      <c r="M19" s="25">
        <f>'A8-8'!M19/'A8-8'!$M$31</f>
        <v>0.16150765529354047</v>
      </c>
      <c r="N19" s="25">
        <f>'A8-8'!N19/'A8-8'!$N$31</f>
        <v>0.15392562337937318</v>
      </c>
    </row>
    <row r="20" spans="1:14" s="3" customFormat="1" ht="15.75" customHeight="1">
      <c r="A20" s="22" t="s">
        <v>51</v>
      </c>
      <c r="B20" s="25">
        <f>'A8-8'!B20/'A8-8'!$B$31</f>
        <v>0.12691261741508197</v>
      </c>
      <c r="C20" s="25">
        <f>'A8-8'!C20/'A8-8'!$C$31</f>
        <v>0.148910349376944</v>
      </c>
      <c r="D20" s="25">
        <f>'A8-8'!D20/'A8-8'!$D$31</f>
        <v>0.139871582892436</v>
      </c>
      <c r="E20" s="25">
        <f>'A8-8'!E20/'A8-8'!$E$31</f>
        <v>0.1438339856034387</v>
      </c>
      <c r="F20" s="25">
        <f>'A8-8'!F20/'A8-8'!$F$31</f>
        <v>0.16231467482605025</v>
      </c>
      <c r="G20" s="25">
        <f>'A8-8'!G20/'A8-8'!$G$31</f>
        <v>0.15195399658635456</v>
      </c>
      <c r="H20" s="25">
        <f>'A8-8'!H20/'A8-8'!$H$31</f>
        <v>0.15162324119940213</v>
      </c>
      <c r="I20" s="25">
        <f>'A8-8'!I20/'A8-8'!$I$31</f>
        <v>0.15738324533020387</v>
      </c>
      <c r="J20" s="25">
        <f>'A8-8'!J20/'A8-8'!$J$31</f>
        <v>0.1505384890692025</v>
      </c>
      <c r="K20" s="25">
        <v>0.1760661850384526</v>
      </c>
      <c r="L20" s="25">
        <f>'A8-8'!L20/'A8-8'!$L$31</f>
        <v>0.17060473268563</v>
      </c>
      <c r="M20" s="25">
        <f>'A8-8'!M20/'A8-8'!$M$31</f>
        <v>0.16830791753411822</v>
      </c>
      <c r="N20" s="25">
        <f>'A8-8'!N20/'A8-8'!$N$31</f>
        <v>0.1842596353678349</v>
      </c>
    </row>
    <row r="21" spans="1:14" s="3" customFormat="1" ht="25.5">
      <c r="A21" s="374" t="s">
        <v>187</v>
      </c>
      <c r="B21" s="25">
        <f>'A8-8'!B21/'A8-8'!$B$31</f>
        <v>0.049564356773955376</v>
      </c>
      <c r="C21" s="25">
        <f>'A8-8'!C21/'A8-8'!$C$31</f>
        <v>0.05008450823811073</v>
      </c>
      <c r="D21" s="25">
        <f>'A8-8'!D21/'A8-8'!$D$31</f>
        <v>0.05194843594002607</v>
      </c>
      <c r="E21" s="25">
        <f>'A8-8'!E21/'A8-8'!$E$31</f>
        <v>0.05644622938127786</v>
      </c>
      <c r="F21" s="25">
        <f>'A8-8'!F21/'A8-8'!$F$31</f>
        <v>0.05903698599671536</v>
      </c>
      <c r="G21" s="25">
        <f>'A8-8'!G21/'A8-8'!$G$31</f>
        <v>0.06281425430677999</v>
      </c>
      <c r="H21" s="25">
        <f>'A8-8'!H21/'A8-8'!$H$31</f>
        <v>0.062440578421194555</v>
      </c>
      <c r="I21" s="25">
        <f>'A8-8'!I21/'A8-8'!$I$31</f>
        <v>0.07183297020004654</v>
      </c>
      <c r="J21" s="25">
        <f>'A8-8'!J21/'A8-8'!$J$31</f>
        <v>0.08195105951658696</v>
      </c>
      <c r="K21" s="25">
        <v>0.09811232812864135</v>
      </c>
      <c r="L21" s="25">
        <f>'A8-8'!L21/'A8-8'!$L$31</f>
        <v>0.0809649489541824</v>
      </c>
      <c r="M21" s="25">
        <f>'A8-8'!M21/'A8-8'!$M$31</f>
        <v>0.09207787431255714</v>
      </c>
      <c r="N21" s="25">
        <f>'A8-8'!N21/'A8-8'!$N$31</f>
        <v>0.09551896937260039</v>
      </c>
    </row>
    <row r="22" spans="1:14" ht="15.75" customHeight="1">
      <c r="A22" s="22" t="s">
        <v>53</v>
      </c>
      <c r="B22" s="25">
        <f>'A8-8'!B22/'A8-8'!$B$31</f>
        <v>0.052002581433466255</v>
      </c>
      <c r="C22" s="25">
        <f>'A8-8'!C22/'A8-8'!$C$31</f>
        <v>0.047161129998238224</v>
      </c>
      <c r="D22" s="25">
        <f>'A8-8'!D22/'A8-8'!$D$31</f>
        <v>0.04481012093973032</v>
      </c>
      <c r="E22" s="25">
        <f>'A8-8'!E22/'A8-8'!$E$31</f>
        <v>0.04369546740260423</v>
      </c>
      <c r="F22" s="25">
        <f>'A8-8'!F22/'A8-8'!$F$31</f>
        <v>0.04347531183010701</v>
      </c>
      <c r="G22" s="25">
        <f>'A8-8'!G22/'A8-8'!$G$31</f>
        <v>0.04131841284295395</v>
      </c>
      <c r="H22" s="25">
        <f>'A8-8'!H22/'A8-8'!$H$31</f>
        <v>0.04623839442295891</v>
      </c>
      <c r="I22" s="25">
        <f>'A8-8'!I22/'A8-8'!$I$31</f>
        <v>0.04641467662455228</v>
      </c>
      <c r="J22" s="25">
        <f>'A8-8'!J22/'A8-8'!$J$31</f>
        <v>0.04592954786382026</v>
      </c>
      <c r="K22" s="25">
        <v>0.05499883477044978</v>
      </c>
      <c r="L22" s="25">
        <f>'A8-8'!L22/'A8-8'!$L$31</f>
        <v>0.049453249285531235</v>
      </c>
      <c r="M22" s="25">
        <f>'A8-8'!M22/'A8-8'!$M$31</f>
        <v>0.05184999730500558</v>
      </c>
      <c r="N22" s="25">
        <f>'A8-8'!N22/'A8-8'!$N$31</f>
        <v>0.05154250007742587</v>
      </c>
    </row>
    <row r="23" spans="1:14" ht="15.75" customHeight="1">
      <c r="A23" s="22" t="s">
        <v>54</v>
      </c>
      <c r="B23" s="25">
        <f>'A8-8'!B23/'A8-8'!$B$31</f>
        <v>0.0021527230969454777</v>
      </c>
      <c r="C23" s="25">
        <f>'A8-8'!C23/'A8-8'!$C$31</f>
        <v>0.004228031706731723</v>
      </c>
      <c r="D23" s="25">
        <f>'A8-8'!D23/'A8-8'!$D$31</f>
        <v>0.0025860527730893813</v>
      </c>
      <c r="E23" s="25">
        <f>'A8-8'!E23/'A8-8'!$E$31</f>
        <v>0.005078978968489772</v>
      </c>
      <c r="F23" s="25">
        <f>'A8-8'!F23/'A8-8'!$F$31</f>
        <v>0.0036520162109691043</v>
      </c>
      <c r="G23" s="25">
        <f>'A8-8'!G23/'A8-8'!$G$31</f>
        <v>0.00310177662318411</v>
      </c>
      <c r="H23" s="25">
        <f>'A8-8'!H23/'A8-8'!$H$31</f>
        <v>0.002386916490572934</v>
      </c>
      <c r="I23" s="25">
        <f>'A8-8'!I23/'A8-8'!$I$31</f>
        <v>0.002962764408413896</v>
      </c>
      <c r="J23" s="25">
        <f>'A8-8'!J23/'A8-8'!$J$31</f>
        <v>0.0043803851788607896</v>
      </c>
      <c r="K23" s="25">
        <v>0.03518993241668609</v>
      </c>
      <c r="L23" s="25">
        <f>'A8-8'!L23/'A8-8'!$L$31</f>
        <v>0.0012700731971057389</v>
      </c>
      <c r="M23" s="25">
        <f>'A8-8'!M23/'A8-8'!$M$31</f>
        <v>0.001587305639685384</v>
      </c>
      <c r="N23" s="25">
        <f>'A8-8'!N23/'A8-8'!$N$31</f>
        <v>0.0017816495490137543</v>
      </c>
    </row>
    <row r="24" spans="1:14" ht="15.75" customHeight="1">
      <c r="A24" s="26" t="s">
        <v>55</v>
      </c>
      <c r="B24" s="25">
        <f>'A8-8'!B24/'A8-8'!$B$31</f>
        <v>0.4047713174216441</v>
      </c>
      <c r="C24" s="25">
        <f>'A8-8'!C24/'A8-8'!$C$31</f>
        <v>0.43921530315606583</v>
      </c>
      <c r="D24" s="25">
        <f>'A8-8'!D24/'A8-8'!$D$31</f>
        <v>0.42262233714122094</v>
      </c>
      <c r="E24" s="25">
        <f>'A8-8'!E24/'A8-8'!$E$31</f>
        <v>0.4492459122655886</v>
      </c>
      <c r="F24" s="25">
        <f>'A8-8'!F24/'A8-8'!$F$31</f>
        <v>0.4565617441449823</v>
      </c>
      <c r="G24" s="25">
        <f>'A8-8'!G24/'A8-8'!$G$31</f>
        <v>0.4412724356796228</v>
      </c>
      <c r="H24" s="25">
        <f>'A8-8'!H24/'A8-8'!$H$31</f>
        <v>0.45410532238152995</v>
      </c>
      <c r="I24" s="25">
        <f>'A8-8'!I24/'A8-8'!$I$31</f>
        <v>0.4578053730341065</v>
      </c>
      <c r="J24" s="25">
        <f>'A8-8'!J24/'A8-8'!$J$31</f>
        <v>0.4324907128147248</v>
      </c>
      <c r="K24" s="25">
        <v>0.46900489396411094</v>
      </c>
      <c r="L24" s="25">
        <f>'A8-8'!L24/'A8-8'!$L$31</f>
        <v>0.45598644356445567</v>
      </c>
      <c r="M24" s="25">
        <f>'A8-8'!M24/'A8-8'!$M$31</f>
        <v>0.4753307500849068</v>
      </c>
      <c r="N24" s="25">
        <f>'A8-8'!N24/'A8-8'!$N$31</f>
        <v>0.487028377746248</v>
      </c>
    </row>
    <row r="25" spans="1:14" ht="15.75" customHeight="1">
      <c r="A25" s="48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377"/>
    </row>
    <row r="26" spans="1:14" ht="15.75" customHeight="1">
      <c r="A26" s="20" t="s">
        <v>13</v>
      </c>
      <c r="B26" s="25">
        <f>'A8-8'!B26/'A8-8'!$B$31</f>
        <v>0.026654382867594587</v>
      </c>
      <c r="C26" s="25">
        <f>'A8-8'!C26/'A8-8'!$C$31</f>
        <v>0.032496809920629595</v>
      </c>
      <c r="D26" s="25">
        <f>'A8-8'!D26/'A8-8'!$D$31</f>
        <v>0.03406844756971752</v>
      </c>
      <c r="E26" s="25">
        <f>'A8-8'!E26/'A8-8'!$E$31</f>
        <v>0.02972158083355422</v>
      </c>
      <c r="F26" s="25">
        <f>'A8-8'!F26/'A8-8'!$F$31</f>
        <v>0.033521241183904184</v>
      </c>
      <c r="G26" s="25">
        <f>'A8-8'!G26/'A8-8'!$G$31</f>
        <v>0.03591788681366855</v>
      </c>
      <c r="H26" s="25">
        <f>'A8-8'!H26/'A8-8'!$H$31</f>
        <v>0.030043273840580673</v>
      </c>
      <c r="I26" s="25">
        <f>'A8-8'!I26/'A8-8'!$I$31</f>
        <v>0.039812183905134586</v>
      </c>
      <c r="J26" s="25">
        <f>'A8-8'!J26/'A8-8'!$J$31</f>
        <v>0.03921221648347052</v>
      </c>
      <c r="K26" s="25">
        <v>0.0018643672803542299</v>
      </c>
      <c r="L26" s="25">
        <f>'A8-8'!L26/'A8-8'!$L$31</f>
        <v>0.042168120816541546</v>
      </c>
      <c r="M26" s="25">
        <f>'A8-8'!M26/'A8-8'!$M$31</f>
        <v>0.024920330016734486</v>
      </c>
      <c r="N26" s="25">
        <f>'A8-8'!N26/'A8-8'!$N$31</f>
        <v>0.02684100865026553</v>
      </c>
    </row>
    <row r="27" spans="1:14" ht="15.75" customHeight="1">
      <c r="A27" s="20" t="s">
        <v>34</v>
      </c>
      <c r="B27" s="25">
        <f>'A8-8'!B27/'A8-8'!$B$31</f>
        <v>0.012231888147671793</v>
      </c>
      <c r="C27" s="25">
        <f>'A8-8'!C27/'A8-8'!$C$31</f>
        <v>0.006032212377899349</v>
      </c>
      <c r="D27" s="25">
        <f>'A8-8'!D27/'A8-8'!$D$31</f>
        <v>0.011968861759395861</v>
      </c>
      <c r="E27" s="25">
        <f>'A8-8'!E27/'A8-8'!$E$31</f>
        <v>0.006008251778498307</v>
      </c>
      <c r="F27" s="25">
        <f>'A8-8'!F27/'A8-8'!$F$31</f>
        <v>0.0003776823043775264</v>
      </c>
      <c r="G27" s="25">
        <f>'A8-8'!G27/'A8-8'!$G$31</f>
        <v>0.003275938042092547</v>
      </c>
      <c r="H27" s="25">
        <f>'A8-8'!H27/'A8-8'!$H$31</f>
        <v>0.0027232687589134907</v>
      </c>
      <c r="I27" s="25">
        <f>'A8-8'!I27/'A8-8'!$I$31</f>
        <v>0</v>
      </c>
      <c r="J27" s="25">
        <f>'A8-8'!J27/'A8-8'!$J$31</f>
        <v>0</v>
      </c>
      <c r="K27" s="25">
        <v>0.040200419482638076</v>
      </c>
      <c r="L27" s="25">
        <f>'A8-8'!L27/'A8-8'!$L$31</f>
        <v>0</v>
      </c>
      <c r="M27" s="25">
        <f>'A8-8'!M27/'A8-8'!$M$31</f>
        <v>0</v>
      </c>
      <c r="N27" s="25">
        <f>'A8-8'!N27/'A8-8'!$N$31</f>
        <v>0</v>
      </c>
    </row>
    <row r="28" spans="1:14" ht="15.75" customHeight="1">
      <c r="A28" s="20" t="s">
        <v>14</v>
      </c>
      <c r="B28" s="25">
        <f>'A8-8'!B28/'A8-8'!$B$31</f>
        <v>0</v>
      </c>
      <c r="C28" s="25">
        <f>'A8-8'!C28/'A8-8'!$C$31</f>
        <v>0</v>
      </c>
      <c r="D28" s="25">
        <f>'A8-8'!D28/'A8-8'!$D$31</f>
        <v>0</v>
      </c>
      <c r="E28" s="25">
        <f>'A8-8'!E28/'A8-8'!$E$31</f>
        <v>0</v>
      </c>
      <c r="F28" s="25">
        <f>'A8-8'!F28/'A8-8'!$F$31</f>
        <v>0</v>
      </c>
      <c r="G28" s="25">
        <f>'A8-8'!G28/'A8-8'!$G$31</f>
        <v>0</v>
      </c>
      <c r="H28" s="25">
        <f>'A8-8'!H28/'A8-8'!$H$31</f>
        <v>0</v>
      </c>
      <c r="I28" s="25">
        <f>'A8-8'!I28/'A8-8'!$I$31</f>
        <v>0</v>
      </c>
      <c r="J28" s="25">
        <f>'A8-8'!J28/'A8-8'!$J$31</f>
        <v>0</v>
      </c>
      <c r="K28" s="25">
        <v>0</v>
      </c>
      <c r="L28" s="25">
        <f>'A8-8'!L28/'A8-8'!$L$31</f>
        <v>0</v>
      </c>
      <c r="M28" s="25">
        <f>'A8-8'!M28/'A8-8'!$M$31</f>
        <v>0</v>
      </c>
      <c r="N28" s="25">
        <f>'A8-8'!N28/'A8-8'!$N$31</f>
        <v>0</v>
      </c>
    </row>
    <row r="29" spans="1:14" ht="15.75" customHeight="1">
      <c r="A29" s="20" t="s">
        <v>56</v>
      </c>
      <c r="B29" s="25">
        <f>'A8-8'!B29/'A8-8'!$B$31</f>
        <v>0.007432460449321018</v>
      </c>
      <c r="C29" s="25">
        <f>'A8-8'!C29/'A8-8'!$C$31</f>
        <v>0.014838196443342671</v>
      </c>
      <c r="D29" s="25">
        <f>'A8-8'!D29/'A8-8'!$D$31</f>
        <v>0.013310884107793585</v>
      </c>
      <c r="E29" s="25">
        <f>'A8-8'!E29/'A8-8'!$E$31</f>
        <v>0.011513469393053258</v>
      </c>
      <c r="F29" s="25">
        <f>'A8-8'!F29/'A8-8'!$F$31</f>
        <v>0.011702472567184694</v>
      </c>
      <c r="G29" s="25">
        <f>'A8-8'!G29/'A8-8'!$G$31</f>
        <v>0.009302566577892338</v>
      </c>
      <c r="H29" s="25">
        <f>'A8-8'!H29/'A8-8'!$H$31</f>
        <v>0.011407007957912352</v>
      </c>
      <c r="I29" s="25">
        <f>'A8-8'!I29/'A8-8'!$I$31</f>
        <v>0.011194612578951556</v>
      </c>
      <c r="J29" s="25">
        <f>'A8-8'!J29/'A8-8'!$J$31</f>
        <v>0.011474369696553362</v>
      </c>
      <c r="K29" s="25">
        <v>0.011652295502213935</v>
      </c>
      <c r="L29" s="25">
        <f>'A8-8'!L29/'A8-8'!$L$31</f>
        <v>0.008043898063963946</v>
      </c>
      <c r="M29" s="25">
        <f>'A8-8'!M29/'A8-8'!$M$31</f>
        <v>0.016477198372395516</v>
      </c>
      <c r="N29" s="25">
        <f>'A8-8'!N29/'A8-8'!$N$31</f>
        <v>0.008544951936511365</v>
      </c>
    </row>
    <row r="30" spans="1:14" ht="15.75" customHeight="1">
      <c r="A30" s="2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377"/>
    </row>
    <row r="31" spans="1:14" ht="15.75" customHeight="1">
      <c r="A31" s="22" t="s">
        <v>57</v>
      </c>
      <c r="B31" s="25">
        <f aca="true" t="shared" si="0" ref="B31:H31">SUM(B6:B10,B13:B16,B19:B23,B26:B29)</f>
        <v>1</v>
      </c>
      <c r="C31" s="25">
        <f t="shared" si="0"/>
        <v>1</v>
      </c>
      <c r="D31" s="25">
        <f t="shared" si="0"/>
        <v>1</v>
      </c>
      <c r="E31" s="25">
        <f t="shared" si="0"/>
        <v>0.9999999999999998</v>
      </c>
      <c r="F31" s="25">
        <f t="shared" si="0"/>
        <v>1</v>
      </c>
      <c r="G31" s="25">
        <f t="shared" si="0"/>
        <v>0.9999999999999999</v>
      </c>
      <c r="H31" s="25">
        <f t="shared" si="0"/>
        <v>1.0000000000000002</v>
      </c>
      <c r="I31" s="25">
        <f aca="true" t="shared" si="1" ref="I31:N31">SUM(I6:I10,I13:I16,I19:I23,I26:I29)</f>
        <v>1.0000000000000002</v>
      </c>
      <c r="J31" s="25">
        <f t="shared" si="1"/>
        <v>0.9999999999999999</v>
      </c>
      <c r="K31" s="25">
        <f t="shared" si="1"/>
        <v>1</v>
      </c>
      <c r="L31" s="25">
        <f t="shared" si="1"/>
        <v>1</v>
      </c>
      <c r="M31" s="25">
        <f t="shared" si="1"/>
        <v>0.9999999999999999</v>
      </c>
      <c r="N31" s="25">
        <f t="shared" si="1"/>
        <v>1</v>
      </c>
    </row>
    <row r="32" spans="1:9" ht="15.75" customHeight="1">
      <c r="A32" s="1" t="s">
        <v>127</v>
      </c>
      <c r="B32" s="41"/>
      <c r="C32" s="41"/>
      <c r="D32" s="41"/>
      <c r="E32" s="41"/>
      <c r="F32" s="41"/>
      <c r="G32" s="41"/>
      <c r="H32" s="41"/>
      <c r="I32" s="41"/>
    </row>
  </sheetData>
  <sheetProtection/>
  <mergeCells count="3">
    <mergeCell ref="B5:J5"/>
    <mergeCell ref="B18:J18"/>
    <mergeCell ref="A1:M2"/>
  </mergeCells>
  <printOptions horizontalCentered="1"/>
  <pageMargins left="0.75" right="0.75" top="0.75" bottom="1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bj8bk0</dc:creator>
  <cp:keywords/>
  <dc:description/>
  <cp:lastModifiedBy>Dylan Muir</cp:lastModifiedBy>
  <cp:lastPrinted>2010-05-03T20:44:48Z</cp:lastPrinted>
  <dcterms:created xsi:type="dcterms:W3CDTF">2007-06-14T16:16:28Z</dcterms:created>
  <dcterms:modified xsi:type="dcterms:W3CDTF">2013-05-29T15:59:50Z</dcterms:modified>
  <cp:category/>
  <cp:version/>
  <cp:contentType/>
  <cp:contentStatus/>
</cp:coreProperties>
</file>