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60" windowWidth="16275" windowHeight="8205" tabRatio="809" activeTab="0"/>
  </bookViews>
  <sheets>
    <sheet name="A8-1" sheetId="1" r:id="rId1"/>
    <sheet name="A8-2" sheetId="2" r:id="rId2"/>
    <sheet name="A8-3" sheetId="3" r:id="rId3"/>
    <sheet name="A8-4" sheetId="4" r:id="rId4"/>
    <sheet name="A8-5" sheetId="5" r:id="rId5"/>
    <sheet name="A8-6" sheetId="6" r:id="rId6"/>
    <sheet name="A8-7" sheetId="7" r:id="rId7"/>
    <sheet name="A8-8" sheetId="8" r:id="rId8"/>
    <sheet name="A8-9" sheetId="9" r:id="rId9"/>
    <sheet name="A8-10" sheetId="10" r:id="rId10"/>
    <sheet name="A8-11" sheetId="11" r:id="rId11"/>
    <sheet name="A8-12" sheetId="12" r:id="rId12"/>
    <sheet name="A8-13A" sheetId="13" r:id="rId13"/>
    <sheet name="A8-13A2" sheetId="14" r:id="rId14"/>
    <sheet name="A8-14" sheetId="15" r:id="rId15"/>
    <sheet name="A8-15" sheetId="16" r:id="rId16"/>
  </sheets>
  <definedNames>
    <definedName name="_xlnm.Print_Area" localSheetId="0">'A8-1'!$A$1:$T$32</definedName>
    <definedName name="_xlnm.Print_Area" localSheetId="9">'A8-10'!$A$1:$M$14</definedName>
    <definedName name="_xlnm.Print_Area" localSheetId="10">'A8-11'!$A$1:$S$20</definedName>
    <definedName name="_xlnm.Print_Area" localSheetId="11">'A8-12'!$A$1:$M$16</definedName>
    <definedName name="_xlnm.Print_Area" localSheetId="12">'A8-13A'!$A$1:$M$37</definedName>
    <definedName name="_xlnm.Print_Area" localSheetId="14">'A8-14'!$A$1:$N$37</definedName>
    <definedName name="_xlnm.Print_Area" localSheetId="15">'A8-15'!$A$1:$M$28</definedName>
    <definedName name="_xlnm.Print_Area" localSheetId="1">'A8-2'!$A$1:$N$31</definedName>
    <definedName name="_xlnm.Print_Area" localSheetId="2">'A8-3'!$A$1:$O$25</definedName>
    <definedName name="_xlnm.Print_Area" localSheetId="3">'A8-4'!$A$1:$N$25</definedName>
    <definedName name="_xlnm.Print_Area" localSheetId="4">'A8-5'!$A$1:$M$15</definedName>
    <definedName name="_xlnm.Print_Area" localSheetId="5">'A8-6'!$A$1:$M$15</definedName>
    <definedName name="_xlnm.Print_Area" localSheetId="6">'A8-7'!$A$1:$M$12</definedName>
    <definedName name="_xlnm.Print_Area" localSheetId="7">'A8-8'!$A$1:$M$32</definedName>
    <definedName name="_xlnm.Print_Area" localSheetId="8">'A8-9'!$A$1:$N$32</definedName>
  </definedNames>
  <calcPr fullCalcOnLoad="1"/>
</workbook>
</file>

<file path=xl/sharedStrings.xml><?xml version="1.0" encoding="utf-8"?>
<sst xmlns="http://schemas.openxmlformats.org/spreadsheetml/2006/main" count="1071" uniqueCount="184">
  <si>
    <t>In Person</t>
  </si>
  <si>
    <t>Type of Access</t>
  </si>
  <si>
    <t>None</t>
  </si>
  <si>
    <t>Dial-up</t>
  </si>
  <si>
    <t>3-5</t>
  </si>
  <si>
    <t>6-10</t>
  </si>
  <si>
    <t>More than 10</t>
  </si>
  <si>
    <t>Other</t>
  </si>
  <si>
    <t>Bill Payment</t>
  </si>
  <si>
    <t>Total Ads</t>
  </si>
  <si>
    <t>First-Class Ads Share of Total Ads</t>
  </si>
  <si>
    <t>Financial</t>
  </si>
  <si>
    <t>Merchants</t>
  </si>
  <si>
    <t>Services</t>
  </si>
  <si>
    <t>Manufacturers</t>
  </si>
  <si>
    <t>Social</t>
  </si>
  <si>
    <t xml:space="preserve">  Under 25K</t>
  </si>
  <si>
    <t xml:space="preserve">  $25 - $ 49.9</t>
  </si>
  <si>
    <t xml:space="preserve">  $50 - $64.9</t>
  </si>
  <si>
    <t xml:space="preserve">  $65 +</t>
  </si>
  <si>
    <t>Telephone</t>
  </si>
  <si>
    <t>Internet</t>
  </si>
  <si>
    <t>Auto Deduction from Bank</t>
  </si>
  <si>
    <t>N/A</t>
  </si>
  <si>
    <t xml:space="preserve">   Total</t>
  </si>
  <si>
    <t>Credit Card</t>
  </si>
  <si>
    <t>Mail</t>
  </si>
  <si>
    <t>Method</t>
  </si>
  <si>
    <t>Cable Modem</t>
  </si>
  <si>
    <t>Other Broadband</t>
  </si>
  <si>
    <t>DSL</t>
  </si>
  <si>
    <t>Greeting Cards</t>
  </si>
  <si>
    <t>Letter to Friend or Relative</t>
  </si>
  <si>
    <t>Orders</t>
  </si>
  <si>
    <t>Donations</t>
  </si>
  <si>
    <t>Other Personal</t>
  </si>
  <si>
    <t>Government</t>
  </si>
  <si>
    <t>From Multiple Organizations</t>
  </si>
  <si>
    <t xml:space="preserve">  Under $25K</t>
  </si>
  <si>
    <t>Payee</t>
  </si>
  <si>
    <t>All Households</t>
  </si>
  <si>
    <t>Households that Made 1+ purchases</t>
  </si>
  <si>
    <t>Bank, S&amp;L, Credit Union</t>
  </si>
  <si>
    <t>Insurance Company</t>
  </si>
  <si>
    <t>Real Estate/Mortgage</t>
  </si>
  <si>
    <t>Other Financial</t>
  </si>
  <si>
    <t>Total Financial</t>
  </si>
  <si>
    <t>Department Store</t>
  </si>
  <si>
    <t>Publisher</t>
  </si>
  <si>
    <t>Mail Order Company</t>
  </si>
  <si>
    <t>Other Merchants</t>
  </si>
  <si>
    <t>Total Merchants</t>
  </si>
  <si>
    <t>Telephone Company</t>
  </si>
  <si>
    <t>Utility Company</t>
  </si>
  <si>
    <t>Medical and Other Professional</t>
  </si>
  <si>
    <t>Cable TV</t>
  </si>
  <si>
    <t>Other Service</t>
  </si>
  <si>
    <t>Total Service</t>
  </si>
  <si>
    <t>Other/Don’t Know/Refused</t>
  </si>
  <si>
    <t>Total – All Industries</t>
  </si>
  <si>
    <t>Auto Deduction from Bank Account</t>
  </si>
  <si>
    <t>Correspondence</t>
  </si>
  <si>
    <t>Total Internet Access</t>
  </si>
  <si>
    <t>Other/DK/RF</t>
  </si>
  <si>
    <t>Total</t>
  </si>
  <si>
    <t>Total First-Class Received</t>
  </si>
  <si>
    <t>Total First-Class Sent</t>
  </si>
  <si>
    <t>Usually Don't Read - Total</t>
  </si>
  <si>
    <t>Read Some - Total</t>
  </si>
  <si>
    <t>Usually Scan - Total</t>
  </si>
  <si>
    <t>Usually Read - Total</t>
  </si>
  <si>
    <t>DK/RF</t>
  </si>
  <si>
    <t>Notice or Confirmation of Order</t>
  </si>
  <si>
    <t>Payment/Check/Credit</t>
  </si>
  <si>
    <t>Transactions</t>
  </si>
  <si>
    <t>Business/Government</t>
  </si>
  <si>
    <t>Personal</t>
  </si>
  <si>
    <t>Letter from Friend or Relative</t>
  </si>
  <si>
    <t xml:space="preserve">Social </t>
  </si>
  <si>
    <t xml:space="preserve">Personal </t>
  </si>
  <si>
    <t>Bills</t>
  </si>
  <si>
    <t>Financial Statements</t>
  </si>
  <si>
    <t>Credit Card Statement/Bill</t>
  </si>
  <si>
    <t>Advertising Only</t>
  </si>
  <si>
    <t>Advertising (Ads Only)</t>
  </si>
  <si>
    <t>Secondary Advertising</t>
  </si>
  <si>
    <t>First-Class Ads</t>
  </si>
  <si>
    <r>
      <t>Other</t>
    </r>
    <r>
      <rPr>
        <vertAlign val="superscript"/>
        <sz val="10"/>
        <rFont val="Futura Lt BT"/>
        <family val="2"/>
      </rPr>
      <t xml:space="preserve"> 1</t>
    </r>
  </si>
  <si>
    <r>
      <t>CD/DVD/Video Games</t>
    </r>
    <r>
      <rPr>
        <vertAlign val="superscript"/>
        <sz val="10"/>
        <rFont val="Futura Lt BT"/>
        <family val="2"/>
      </rPr>
      <t xml:space="preserve"> 1</t>
    </r>
  </si>
  <si>
    <r>
      <t xml:space="preserve">1 </t>
    </r>
    <r>
      <rPr>
        <sz val="10"/>
        <rFont val="Futura Lt BT"/>
        <family val="2"/>
      </rPr>
      <t>CD/DVD/Video Games not collected as a separate category prior to 2007.</t>
    </r>
  </si>
  <si>
    <r>
      <t xml:space="preserve">   Total Electronic</t>
    </r>
    <r>
      <rPr>
        <vertAlign val="superscript"/>
        <sz val="10"/>
        <rFont val="Futura Lt BT"/>
        <family val="2"/>
      </rPr>
      <t xml:space="preserve"> 1</t>
    </r>
  </si>
  <si>
    <r>
      <t xml:space="preserve">1 </t>
    </r>
    <r>
      <rPr>
        <sz val="10"/>
        <rFont val="Futura Lt BT"/>
        <family val="2"/>
      </rPr>
      <t>Includes bills paid by Internet, Auto Deduction from Bank Account, Credit Card, Telephone and ATM</t>
    </r>
  </si>
  <si>
    <r>
      <t>Standard Ads</t>
    </r>
    <r>
      <rPr>
        <vertAlign val="superscript"/>
        <sz val="10"/>
        <rFont val="Futura Lt BT"/>
        <family val="2"/>
      </rPr>
      <t xml:space="preserve"> 1</t>
    </r>
  </si>
  <si>
    <r>
      <t xml:space="preserve">1 </t>
    </r>
    <r>
      <rPr>
        <sz val="10"/>
        <rFont val="Futura Lt BT"/>
        <family val="2"/>
      </rPr>
      <t>Includes Secondary Advertising</t>
    </r>
  </si>
  <si>
    <r>
      <t xml:space="preserve">Standard Ads </t>
    </r>
    <r>
      <rPr>
        <vertAlign val="superscript"/>
        <sz val="10"/>
        <rFont val="Futura Lt BT"/>
        <family val="2"/>
      </rPr>
      <t>2</t>
    </r>
  </si>
  <si>
    <r>
      <t>First-Class Ads</t>
    </r>
    <r>
      <rPr>
        <vertAlign val="superscript"/>
        <sz val="10"/>
        <rFont val="Futura Lt BT"/>
        <family val="2"/>
      </rPr>
      <t xml:space="preserve"> 1</t>
    </r>
  </si>
  <si>
    <t>Mean</t>
  </si>
  <si>
    <t>Q31A. NUMBER OF BILLS PAID BY HOUSEHOLD PER MONTH BY MAIL</t>
  </si>
  <si>
    <t>Q31B. NUMBER OF BILLS PAID BY HOUSEHOLD PER MONTH IN-PERSON</t>
  </si>
  <si>
    <t>Q31C. NUMBER OF BILLS PAID BY HOUSEHOLD PER MONTH BY TELEPHONE</t>
  </si>
  <si>
    <t>Q31D. NUMBER OF BILLS PAID BY HOUSEHOLD BY INTERNET PER MONTH</t>
  </si>
  <si>
    <t>Q31F. NUMBER OF BILLS PAID BY HOUSEHOLD PER MONTH BY AUTOMATIC DEDUCTION FROM BANK ACCOUNT</t>
  </si>
  <si>
    <t>Q31G. NUMBER OF BILLS PAID BY HOUSEHOLD PER MONTH BY AUTOMATIC CHARGE TO CREDIT CARD</t>
  </si>
  <si>
    <t>PAYMENT</t>
  </si>
  <si>
    <t>Count</t>
  </si>
  <si>
    <t>Other/Don't Know/Refused</t>
  </si>
  <si>
    <t>Column N %</t>
  </si>
  <si>
    <t>NOT COLLECTED</t>
  </si>
  <si>
    <t>NOT IN UNIVERSE</t>
  </si>
  <si>
    <t>REG DIAL-UP MODEM</t>
  </si>
  <si>
    <t>CABLE MODEM</t>
  </si>
  <si>
    <t>OTHER BROADBAND</t>
  </si>
  <si>
    <t>OTHER/DK/RF</t>
  </si>
  <si>
    <t>1</t>
  </si>
  <si>
    <t>2</t>
  </si>
  <si>
    <t>Done from Table A8-8 Data</t>
  </si>
  <si>
    <t>Business Correspondence</t>
  </si>
  <si>
    <t>Social Correspondence</t>
  </si>
  <si>
    <t>Advertising</t>
  </si>
  <si>
    <t>CD/DVD/Video Games</t>
  </si>
  <si>
    <t>Note: Transaction and Correspondence definitions redefined to match calculation in HDS main report.</t>
  </si>
  <si>
    <t>Financial Statement</t>
  </si>
  <si>
    <t>Other Transactions</t>
  </si>
  <si>
    <t>Uses data from Table A8-3</t>
  </si>
  <si>
    <t>Sum</t>
  </si>
  <si>
    <t>ADV</t>
  </si>
  <si>
    <t>Ads Only</t>
  </si>
  <si>
    <t>Ads Enclosed</t>
  </si>
  <si>
    <t>YES</t>
  </si>
  <si>
    <t>Uses data from Table A8-14</t>
  </si>
  <si>
    <t>Usually read it</t>
  </si>
  <si>
    <t>Under $25</t>
  </si>
  <si>
    <t>$25-$49</t>
  </si>
  <si>
    <t>$50-$64</t>
  </si>
  <si>
    <t>$65+</t>
  </si>
  <si>
    <t>Usually scan it</t>
  </si>
  <si>
    <t>Read some</t>
  </si>
  <si>
    <t>Don't read</t>
  </si>
  <si>
    <t>Note: Totals may not sum due to rounding.</t>
  </si>
  <si>
    <t>Note: Type of Internet Access not collected prior to 2004.</t>
  </si>
  <si>
    <t xml:space="preserve"> </t>
  </si>
  <si>
    <t>SURVEY YEAR</t>
  </si>
  <si>
    <t>Q55R. HOUSEHOLD PURCHASES VIA INTERNET WITHIN PAST MONTH</t>
  </si>
  <si>
    <t>SENDER TYPE</t>
  </si>
  <si>
    <t>Table A8-2
Shares of First Class Mail Received by Type
Years 2000 - 2011 (Diary Data)</t>
  </si>
  <si>
    <r>
      <t>Table A8-1
First Class Mail Received by Type</t>
    </r>
    <r>
      <rPr>
        <b/>
        <sz val="10"/>
        <rFont val="Wingdings"/>
        <family val="0"/>
      </rPr>
      <t xml:space="preserve">
</t>
    </r>
    <r>
      <rPr>
        <b/>
        <sz val="10"/>
        <rFont val="Futura Md BT"/>
        <family val="2"/>
      </rPr>
      <t>Pieces in Millions</t>
    </r>
    <r>
      <rPr>
        <b/>
        <sz val="10"/>
        <rFont val="Wingdings"/>
        <family val="0"/>
      </rPr>
      <t xml:space="preserve">
</t>
    </r>
    <r>
      <rPr>
        <b/>
        <sz val="10"/>
        <rFont val="Futura Md BT"/>
        <family val="2"/>
      </rPr>
      <t>Years 2000 - 2011 (Diary Data)</t>
    </r>
  </si>
  <si>
    <t>Insurance</t>
  </si>
  <si>
    <t>Payment</t>
  </si>
  <si>
    <t>Order</t>
  </si>
  <si>
    <t>Donation</t>
  </si>
  <si>
    <t>CD/DVD/Blu-ray</t>
  </si>
  <si>
    <t>Table A8-4
Shares of First Class Mail Sent by type
Years 2000 - 2011 (Diary Data)</t>
  </si>
  <si>
    <t>Insurace</t>
  </si>
  <si>
    <t>2000.00</t>
  </si>
  <si>
    <t>2001.00</t>
  </si>
  <si>
    <t>2002.00</t>
  </si>
  <si>
    <t>2003.00</t>
  </si>
  <si>
    <t>2004.00</t>
  </si>
  <si>
    <t>2005.00</t>
  </si>
  <si>
    <t>2006.00</t>
  </si>
  <si>
    <t>2007.00</t>
  </si>
  <si>
    <t>2008.00</t>
  </si>
  <si>
    <t>2009.00</t>
  </si>
  <si>
    <t>2010.00</t>
  </si>
  <si>
    <t>2011.00</t>
  </si>
  <si>
    <t>Friend or Relative</t>
  </si>
  <si>
    <t>Q23. TYPE OF INTERNET CONNECTION AVAILABLE</t>
  </si>
  <si>
    <t>VOLUME WEIGHT</t>
  </si>
  <si>
    <t>Table A8-12
Advertising Volume
Pieces in Millions
Years 2000 - 2011 (Diary Data)</t>
  </si>
  <si>
    <t>Table A8-11
Number of Purchases Made over the Internet over the past month
Percent of Households
Years 2000 - 2011 (Recruitment Data)</t>
  </si>
  <si>
    <t>Table A8-10
Share of Households by Internet Access type
Years 2000 - 2011 (Diary Sample)</t>
  </si>
  <si>
    <t>Table A8-9
Type of Payments made by Mail
Percent of Bill Payments by Payee Type
Years 2000 - 2011 (Diary Data)</t>
  </si>
  <si>
    <t>Table A8-8
Type of Payments made by Mail
Pieces in Millions by Payee Type
Years 2000 - 2011 (Diary Data)</t>
  </si>
  <si>
    <t>Table A8-3
First Class Mail Sent by type
Pieces in Millions
Years 2000 - 2011 (Diary Data)</t>
  </si>
  <si>
    <t>FRIEND OR RELATIVE</t>
  </si>
  <si>
    <t>Table A8-5
Bills Paid by Method
Average Pieces per Houseshold per Month 
Years 2000 - 2011 (Diary Data)</t>
  </si>
  <si>
    <t>Table A8-6
Shares of Bills Paid by Method
Years 2000 - 2011 (Diary Data)</t>
  </si>
  <si>
    <t>Table A8-7
Shares of Households using Method of Paying Bills
Years 2000 - 2011 (Diary Data)</t>
  </si>
  <si>
    <t>Table A8-14
Advertising Mail By Sender Type
Percent of Pieces
Years 2000 - 2011 (Diary Data)</t>
  </si>
  <si>
    <t>Table A8-15
Treatment Of Advertising Material By Household Income
Percent of Households
Years 2000 - 2011 (Recruitment Data)</t>
  </si>
  <si>
    <t>Table A8-13A
Advertising Mail By Sender Type
Pieces in Millions
Years 2000 - 2011 (Diary Data)</t>
  </si>
  <si>
    <t>Table A8-13A2
Advertising ONLY (no secondary) Mail By Sender Type
Pieces in Millions
Years 2000 - 2011 (Diary Data)</t>
  </si>
  <si>
    <r>
      <t xml:space="preserve">2 </t>
    </r>
    <r>
      <rPr>
        <sz val="10"/>
        <rFont val="Futura Lt BT"/>
        <family val="2"/>
      </rPr>
      <t>Prior to 2007 Standard mail volumes were inflated by about 3 billion pieces due to a double count of Detached Address Labels in the Carrier Cost System (CCS).  Also, volumes through 2007 were understated by about 2 to 3 billion pieces in the CCS.  These CCS volumes are used as a control for survey results.</t>
    </r>
  </si>
  <si>
    <r>
      <t xml:space="preserve">1 </t>
    </r>
    <r>
      <rPr>
        <sz val="10"/>
        <rFont val="Futura Lt BT"/>
        <family val="2"/>
      </rPr>
      <t>Prior to 2007 Standard mail volumes were inflated by about 3 billion pieces due to a double count of Detached Address Labels in the Carrier Cost System (CCS).  Also, volumes through 2007 were understated by about 2 to 3 billion pieces in the CCS.  These CCS volumes are used as a control for survey results.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</si>
</sst>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.0%"/>
    <numFmt numFmtId="169" formatCode="0.0%"/>
    <numFmt numFmtId="170" formatCode="#,##0.0"/>
    <numFmt numFmtId="171" formatCode="0,##0.0"/>
    <numFmt numFmtId="172" formatCode="#.0"/>
    <numFmt numFmtId="173" formatCode="#0"/>
    <numFmt numFmtId="174" formatCode="0.0"/>
    <numFmt numFmtId="175" formatCode="[$-409]dddd\,\ mmmm\ dd\,\ yyyy"/>
    <numFmt numFmtId="176" formatCode="0.00000"/>
    <numFmt numFmtId="177" formatCode="0.0000"/>
    <numFmt numFmtId="178" formatCode="0.000"/>
    <numFmt numFmtId="179" formatCode="###0"/>
    <numFmt numFmtId="180" formatCode="###0.00"/>
    <numFmt numFmtId="181" formatCode="####.00"/>
    <numFmt numFmtId="182" formatCode="###0.0%"/>
    <numFmt numFmtId="183" formatCode="####.0%"/>
    <numFmt numFmtId="184" formatCode="####"/>
  </numFmts>
  <fonts count="50">
    <font>
      <sz val="10"/>
      <name val="Arial"/>
      <family val="0"/>
    </font>
    <font>
      <sz val="8"/>
      <name val="Arial"/>
      <family val="2"/>
    </font>
    <font>
      <sz val="10"/>
      <name val="Futura Lt BT"/>
      <family val="2"/>
    </font>
    <font>
      <sz val="10"/>
      <name val="Wingdings"/>
      <family val="0"/>
    </font>
    <font>
      <b/>
      <u val="single"/>
      <sz val="10"/>
      <name val="Futura Md BT"/>
      <family val="2"/>
    </font>
    <font>
      <b/>
      <sz val="10"/>
      <name val="Futura Lt BT"/>
      <family val="2"/>
    </font>
    <font>
      <b/>
      <sz val="10"/>
      <name val="Futura Md BT"/>
      <family val="2"/>
    </font>
    <font>
      <i/>
      <sz val="8"/>
      <color indexed="8"/>
      <name val="Futura Md BT"/>
      <family val="2"/>
    </font>
    <font>
      <b/>
      <sz val="10"/>
      <name val="Wingdings"/>
      <family val="0"/>
    </font>
    <font>
      <sz val="10"/>
      <name val="Futura Md BT"/>
      <family val="2"/>
    </font>
    <font>
      <vertAlign val="superscript"/>
      <sz val="10"/>
      <name val="Futura Lt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 quotePrefix="1">
      <alignment horizontal="left" vertical="center" inden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left" vertical="center" indent="2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left" vertical="center" indent="1"/>
    </xf>
    <xf numFmtId="0" fontId="2" fillId="0" borderId="18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4" fontId="2" fillId="0" borderId="0" xfId="0" applyNumberFormat="1" applyFont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9" fontId="2" fillId="0" borderId="13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13" fillId="0" borderId="19" xfId="60" applyFont="1" applyBorder="1" applyAlignment="1">
      <alignment horizontal="center"/>
      <protection/>
    </xf>
    <xf numFmtId="0" fontId="13" fillId="0" borderId="20" xfId="60" applyFont="1" applyBorder="1" applyAlignment="1">
      <alignment horizontal="center"/>
      <protection/>
    </xf>
    <xf numFmtId="0" fontId="13" fillId="0" borderId="21" xfId="60" applyFont="1" applyBorder="1" applyAlignment="1">
      <alignment horizontal="center"/>
      <protection/>
    </xf>
    <xf numFmtId="0" fontId="13" fillId="0" borderId="22" xfId="60" applyFont="1" applyBorder="1" applyAlignment="1">
      <alignment horizontal="center" wrapText="1"/>
      <protection/>
    </xf>
    <xf numFmtId="0" fontId="13" fillId="0" borderId="23" xfId="60" applyFont="1" applyBorder="1" applyAlignment="1">
      <alignment horizontal="center" wrapText="1"/>
      <protection/>
    </xf>
    <xf numFmtId="0" fontId="13" fillId="0" borderId="24" xfId="60" applyFont="1" applyBorder="1" applyAlignment="1">
      <alignment horizontal="center" wrapText="1"/>
      <protection/>
    </xf>
    <xf numFmtId="0" fontId="13" fillId="0" borderId="25" xfId="60" applyFont="1" applyBorder="1" applyAlignment="1">
      <alignment horizontal="left" vertical="top" wrapText="1"/>
      <protection/>
    </xf>
    <xf numFmtId="179" fontId="13" fillId="0" borderId="26" xfId="60" applyNumberFormat="1" applyFont="1" applyBorder="1" applyAlignment="1">
      <alignment horizontal="right" vertical="top"/>
      <protection/>
    </xf>
    <xf numFmtId="179" fontId="13" fillId="0" borderId="27" xfId="60" applyNumberFormat="1" applyFont="1" applyBorder="1" applyAlignment="1">
      <alignment horizontal="right" vertical="top"/>
      <protection/>
    </xf>
    <xf numFmtId="179" fontId="13" fillId="0" borderId="28" xfId="60" applyNumberFormat="1" applyFont="1" applyBorder="1" applyAlignment="1">
      <alignment horizontal="right" vertical="top"/>
      <protection/>
    </xf>
    <xf numFmtId="0" fontId="13" fillId="0" borderId="29" xfId="60" applyFont="1" applyBorder="1" applyAlignment="1">
      <alignment horizontal="left" vertical="top" wrapText="1"/>
      <protection/>
    </xf>
    <xf numFmtId="179" fontId="13" fillId="0" borderId="30" xfId="60" applyNumberFormat="1" applyFont="1" applyBorder="1" applyAlignment="1">
      <alignment horizontal="right" vertical="top"/>
      <protection/>
    </xf>
    <xf numFmtId="179" fontId="13" fillId="0" borderId="31" xfId="60" applyNumberFormat="1" applyFont="1" applyBorder="1" applyAlignment="1">
      <alignment horizontal="right" vertical="top"/>
      <protection/>
    </xf>
    <xf numFmtId="179" fontId="13" fillId="0" borderId="32" xfId="60" applyNumberFormat="1" applyFont="1" applyBorder="1" applyAlignment="1">
      <alignment horizontal="right" vertical="top"/>
      <protection/>
    </xf>
    <xf numFmtId="0" fontId="13" fillId="0" borderId="33" xfId="60" applyFont="1" applyBorder="1" applyAlignment="1">
      <alignment horizontal="left" vertical="top" wrapText="1"/>
      <protection/>
    </xf>
    <xf numFmtId="179" fontId="13" fillId="0" borderId="34" xfId="60" applyNumberFormat="1" applyFont="1" applyBorder="1" applyAlignment="1">
      <alignment horizontal="right" vertical="top"/>
      <protection/>
    </xf>
    <xf numFmtId="179" fontId="13" fillId="0" borderId="35" xfId="60" applyNumberFormat="1" applyFont="1" applyBorder="1" applyAlignment="1">
      <alignment horizontal="right" vertical="top"/>
      <protection/>
    </xf>
    <xf numFmtId="179" fontId="13" fillId="0" borderId="36" xfId="60" applyNumberFormat="1" applyFont="1" applyBorder="1" applyAlignment="1">
      <alignment horizontal="right" vertical="top"/>
      <protection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left" vertical="top" wrapText="1"/>
    </xf>
    <xf numFmtId="179" fontId="13" fillId="0" borderId="26" xfId="0" applyNumberFormat="1" applyFont="1" applyBorder="1" applyAlignment="1">
      <alignment horizontal="right" vertical="top"/>
    </xf>
    <xf numFmtId="179" fontId="13" fillId="0" borderId="27" xfId="0" applyNumberFormat="1" applyFont="1" applyBorder="1" applyAlignment="1">
      <alignment horizontal="right" vertical="top"/>
    </xf>
    <xf numFmtId="179" fontId="13" fillId="0" borderId="28" xfId="0" applyNumberFormat="1" applyFont="1" applyBorder="1" applyAlignment="1">
      <alignment horizontal="right" vertical="top"/>
    </xf>
    <xf numFmtId="0" fontId="13" fillId="0" borderId="29" xfId="0" applyFont="1" applyBorder="1" applyAlignment="1">
      <alignment horizontal="left" vertical="top" wrapText="1"/>
    </xf>
    <xf numFmtId="179" fontId="13" fillId="0" borderId="30" xfId="0" applyNumberFormat="1" applyFont="1" applyBorder="1" applyAlignment="1">
      <alignment horizontal="right" vertical="top"/>
    </xf>
    <xf numFmtId="179" fontId="13" fillId="0" borderId="31" xfId="0" applyNumberFormat="1" applyFont="1" applyBorder="1" applyAlignment="1">
      <alignment horizontal="right" vertical="top"/>
    </xf>
    <xf numFmtId="179" fontId="13" fillId="0" borderId="32" xfId="0" applyNumberFormat="1" applyFont="1" applyBorder="1" applyAlignment="1">
      <alignment horizontal="right" vertical="top"/>
    </xf>
    <xf numFmtId="0" fontId="13" fillId="0" borderId="33" xfId="0" applyFont="1" applyBorder="1" applyAlignment="1">
      <alignment horizontal="left" vertical="top" wrapText="1"/>
    </xf>
    <xf numFmtId="179" fontId="13" fillId="0" borderId="34" xfId="0" applyNumberFormat="1" applyFont="1" applyBorder="1" applyAlignment="1">
      <alignment horizontal="right" vertical="top"/>
    </xf>
    <xf numFmtId="179" fontId="13" fillId="0" borderId="35" xfId="0" applyNumberFormat="1" applyFont="1" applyBorder="1" applyAlignment="1">
      <alignment horizontal="right" vertical="top"/>
    </xf>
    <xf numFmtId="179" fontId="13" fillId="0" borderId="36" xfId="0" applyNumberFormat="1" applyFont="1" applyBorder="1" applyAlignment="1">
      <alignment horizontal="right" vertical="top"/>
    </xf>
    <xf numFmtId="180" fontId="13" fillId="0" borderId="30" xfId="0" applyNumberFormat="1" applyFont="1" applyBorder="1" applyAlignment="1">
      <alignment horizontal="right" vertical="top"/>
    </xf>
    <xf numFmtId="181" fontId="13" fillId="0" borderId="31" xfId="0" applyNumberFormat="1" applyFont="1" applyBorder="1" applyAlignment="1">
      <alignment horizontal="right" vertical="top"/>
    </xf>
    <xf numFmtId="181" fontId="13" fillId="0" borderId="32" xfId="0" applyNumberFormat="1" applyFont="1" applyBorder="1" applyAlignment="1">
      <alignment horizontal="right" vertical="top"/>
    </xf>
    <xf numFmtId="181" fontId="13" fillId="0" borderId="30" xfId="0" applyNumberFormat="1" applyFont="1" applyBorder="1" applyAlignment="1">
      <alignment horizontal="right" vertical="top"/>
    </xf>
    <xf numFmtId="180" fontId="13" fillId="0" borderId="31" xfId="0" applyNumberFormat="1" applyFont="1" applyBorder="1" applyAlignment="1">
      <alignment horizontal="right" vertical="top"/>
    </xf>
    <xf numFmtId="180" fontId="13" fillId="0" borderId="32" xfId="0" applyNumberFormat="1" applyFont="1" applyBorder="1" applyAlignment="1">
      <alignment horizontal="right" vertical="top"/>
    </xf>
    <xf numFmtId="0" fontId="13" fillId="0" borderId="34" xfId="0" applyFont="1" applyBorder="1" applyAlignment="1">
      <alignment horizontal="right" vertical="top"/>
    </xf>
    <xf numFmtId="0" fontId="13" fillId="0" borderId="35" xfId="0" applyFont="1" applyBorder="1" applyAlignment="1">
      <alignment horizontal="right" vertical="top"/>
    </xf>
    <xf numFmtId="181" fontId="13" fillId="0" borderId="35" xfId="0" applyNumberFormat="1" applyFont="1" applyBorder="1" applyAlignment="1">
      <alignment horizontal="right" vertical="top"/>
    </xf>
    <xf numFmtId="181" fontId="13" fillId="0" borderId="36" xfId="0" applyNumberFormat="1" applyFont="1" applyBorder="1" applyAlignment="1">
      <alignment horizontal="right" vertical="top"/>
    </xf>
    <xf numFmtId="9" fontId="2" fillId="0" borderId="0" xfId="0" applyNumberFormat="1" applyFont="1" applyBorder="1" applyAlignment="1">
      <alignment/>
    </xf>
    <xf numFmtId="180" fontId="13" fillId="0" borderId="35" xfId="0" applyNumberFormat="1" applyFont="1" applyBorder="1" applyAlignment="1">
      <alignment horizontal="right" vertical="top"/>
    </xf>
    <xf numFmtId="180" fontId="13" fillId="0" borderId="36" xfId="0" applyNumberFormat="1" applyFont="1" applyBorder="1" applyAlignment="1">
      <alignment horizontal="right" vertical="top"/>
    </xf>
    <xf numFmtId="181" fontId="13" fillId="0" borderId="34" xfId="0" applyNumberFormat="1" applyFont="1" applyBorder="1" applyAlignment="1">
      <alignment horizontal="right" vertical="top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7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3" fillId="0" borderId="39" xfId="0" applyFont="1" applyBorder="1" applyAlignment="1">
      <alignment horizontal="center" wrapText="1"/>
    </xf>
    <xf numFmtId="9" fontId="2" fillId="0" borderId="0" xfId="0" applyNumberFormat="1" applyFont="1" applyFill="1" applyBorder="1" applyAlignment="1">
      <alignment horizontal="center" vertical="center"/>
    </xf>
    <xf numFmtId="182" fontId="13" fillId="0" borderId="26" xfId="0" applyNumberFormat="1" applyFont="1" applyBorder="1" applyAlignment="1">
      <alignment horizontal="right" vertical="top"/>
    </xf>
    <xf numFmtId="182" fontId="13" fillId="0" borderId="27" xfId="0" applyNumberFormat="1" applyFont="1" applyBorder="1" applyAlignment="1">
      <alignment horizontal="right" vertical="top"/>
    </xf>
    <xf numFmtId="182" fontId="13" fillId="0" borderId="28" xfId="0" applyNumberFormat="1" applyFont="1" applyBorder="1" applyAlignment="1">
      <alignment horizontal="right" vertical="top"/>
    </xf>
    <xf numFmtId="182" fontId="13" fillId="0" borderId="30" xfId="0" applyNumberFormat="1" applyFont="1" applyBorder="1" applyAlignment="1">
      <alignment horizontal="right" vertical="top"/>
    </xf>
    <xf numFmtId="182" fontId="13" fillId="0" borderId="31" xfId="0" applyNumberFormat="1" applyFont="1" applyBorder="1" applyAlignment="1">
      <alignment horizontal="right" vertical="top"/>
    </xf>
    <xf numFmtId="182" fontId="13" fillId="0" borderId="32" xfId="0" applyNumberFormat="1" applyFont="1" applyBorder="1" applyAlignment="1">
      <alignment horizontal="right" vertical="top"/>
    </xf>
    <xf numFmtId="183" fontId="13" fillId="0" borderId="31" xfId="0" applyNumberFormat="1" applyFont="1" applyBorder="1" applyAlignment="1">
      <alignment horizontal="right" vertical="top"/>
    </xf>
    <xf numFmtId="182" fontId="13" fillId="0" borderId="34" xfId="0" applyNumberFormat="1" applyFont="1" applyBorder="1" applyAlignment="1">
      <alignment horizontal="right" vertical="top"/>
    </xf>
    <xf numFmtId="182" fontId="13" fillId="0" borderId="35" xfId="0" applyNumberFormat="1" applyFont="1" applyBorder="1" applyAlignment="1">
      <alignment horizontal="right" vertical="top"/>
    </xf>
    <xf numFmtId="183" fontId="13" fillId="0" borderId="35" xfId="0" applyNumberFormat="1" applyFont="1" applyBorder="1" applyAlignment="1">
      <alignment horizontal="right" vertical="top"/>
    </xf>
    <xf numFmtId="182" fontId="13" fillId="0" borderId="36" xfId="0" applyNumberFormat="1" applyFont="1" applyBorder="1" applyAlignment="1">
      <alignment horizontal="right" vertical="top"/>
    </xf>
    <xf numFmtId="9" fontId="2" fillId="0" borderId="0" xfId="0" applyNumberFormat="1" applyFont="1" applyBorder="1" applyAlignment="1">
      <alignment horizontal="center"/>
    </xf>
    <xf numFmtId="0" fontId="13" fillId="0" borderId="40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center" indent="1"/>
    </xf>
    <xf numFmtId="0" fontId="13" fillId="0" borderId="44" xfId="0" applyFont="1" applyBorder="1" applyAlignment="1">
      <alignment horizontal="left" vertical="top" wrapText="1"/>
    </xf>
    <xf numFmtId="180" fontId="13" fillId="0" borderId="45" xfId="0" applyNumberFormat="1" applyFont="1" applyBorder="1" applyAlignment="1">
      <alignment horizontal="right" vertical="top"/>
    </xf>
    <xf numFmtId="180" fontId="13" fillId="0" borderId="46" xfId="0" applyNumberFormat="1" applyFont="1" applyBorder="1" applyAlignment="1">
      <alignment horizontal="right" vertical="top"/>
    </xf>
    <xf numFmtId="180" fontId="13" fillId="0" borderId="47" xfId="0" applyNumberFormat="1" applyFont="1" applyBorder="1" applyAlignment="1">
      <alignment horizontal="right" vertical="top"/>
    </xf>
    <xf numFmtId="0" fontId="13" fillId="0" borderId="37" xfId="60" applyFont="1" applyBorder="1" applyAlignment="1">
      <alignment horizontal="center" wrapText="1"/>
      <protection/>
    </xf>
    <xf numFmtId="0" fontId="13" fillId="0" borderId="38" xfId="60" applyFont="1" applyBorder="1" applyAlignment="1">
      <alignment horizontal="center" wrapText="1"/>
      <protection/>
    </xf>
    <xf numFmtId="0" fontId="13" fillId="0" borderId="39" xfId="60" applyFont="1" applyBorder="1" applyAlignment="1">
      <alignment horizontal="center" wrapText="1"/>
      <protection/>
    </xf>
    <xf numFmtId="0" fontId="13" fillId="0" borderId="41" xfId="60" applyFont="1" applyBorder="1" applyAlignment="1">
      <alignment horizontal="left" vertical="top" wrapText="1"/>
      <protection/>
    </xf>
    <xf numFmtId="0" fontId="13" fillId="0" borderId="42" xfId="60" applyFont="1" applyBorder="1" applyAlignment="1">
      <alignment horizontal="left" vertical="top" wrapText="1"/>
      <protection/>
    </xf>
    <xf numFmtId="0" fontId="13" fillId="0" borderId="43" xfId="60" applyFont="1" applyBorder="1" applyAlignment="1">
      <alignment horizontal="left" vertical="top" wrapText="1"/>
      <protection/>
    </xf>
    <xf numFmtId="184" fontId="13" fillId="0" borderId="31" xfId="0" applyNumberFormat="1" applyFont="1" applyBorder="1" applyAlignment="1">
      <alignment horizontal="right" vertical="top"/>
    </xf>
    <xf numFmtId="0" fontId="0" fillId="0" borderId="0" xfId="58">
      <alignment/>
      <protection/>
    </xf>
    <xf numFmtId="0" fontId="13" fillId="0" borderId="37" xfId="58" applyFont="1" applyBorder="1" applyAlignment="1">
      <alignment horizontal="center"/>
      <protection/>
    </xf>
    <xf numFmtId="0" fontId="13" fillId="0" borderId="38" xfId="58" applyFont="1" applyBorder="1" applyAlignment="1">
      <alignment horizontal="center"/>
      <protection/>
    </xf>
    <xf numFmtId="0" fontId="13" fillId="0" borderId="39" xfId="58" applyFont="1" applyBorder="1" applyAlignment="1">
      <alignment horizontal="center"/>
      <protection/>
    </xf>
    <xf numFmtId="0" fontId="13" fillId="0" borderId="22" xfId="58" applyFont="1" applyBorder="1" applyAlignment="1">
      <alignment horizontal="center" wrapText="1"/>
      <protection/>
    </xf>
    <xf numFmtId="0" fontId="13" fillId="0" borderId="23" xfId="58" applyFont="1" applyBorder="1" applyAlignment="1">
      <alignment horizontal="center" wrapText="1"/>
      <protection/>
    </xf>
    <xf numFmtId="0" fontId="13" fillId="0" borderId="24" xfId="58" applyFont="1" applyBorder="1" applyAlignment="1">
      <alignment horizontal="center" wrapText="1"/>
      <protection/>
    </xf>
    <xf numFmtId="0" fontId="13" fillId="0" borderId="42" xfId="58" applyFont="1" applyBorder="1" applyAlignment="1">
      <alignment horizontal="left" vertical="top" wrapText="1"/>
      <protection/>
    </xf>
    <xf numFmtId="179" fontId="13" fillId="0" borderId="30" xfId="58" applyNumberFormat="1" applyFont="1" applyBorder="1" applyAlignment="1">
      <alignment horizontal="right" vertical="top"/>
      <protection/>
    </xf>
    <xf numFmtId="179" fontId="13" fillId="0" borderId="31" xfId="58" applyNumberFormat="1" applyFont="1" applyBorder="1" applyAlignment="1">
      <alignment horizontal="right" vertical="top"/>
      <protection/>
    </xf>
    <xf numFmtId="179" fontId="13" fillId="0" borderId="32" xfId="58" applyNumberFormat="1" applyFont="1" applyBorder="1" applyAlignment="1">
      <alignment horizontal="right" vertical="top"/>
      <protection/>
    </xf>
    <xf numFmtId="0" fontId="13" fillId="0" borderId="43" xfId="58" applyFont="1" applyBorder="1" applyAlignment="1">
      <alignment horizontal="left" vertical="top" wrapText="1"/>
      <protection/>
    </xf>
    <xf numFmtId="179" fontId="13" fillId="0" borderId="34" xfId="58" applyNumberFormat="1" applyFont="1" applyBorder="1" applyAlignment="1">
      <alignment horizontal="right" vertical="top"/>
      <protection/>
    </xf>
    <xf numFmtId="179" fontId="13" fillId="0" borderId="35" xfId="58" applyNumberFormat="1" applyFont="1" applyBorder="1" applyAlignment="1">
      <alignment horizontal="right" vertical="top"/>
      <protection/>
    </xf>
    <xf numFmtId="179" fontId="13" fillId="0" borderId="36" xfId="58" applyNumberFormat="1" applyFont="1" applyBorder="1" applyAlignment="1">
      <alignment horizontal="right" vertical="top"/>
      <protection/>
    </xf>
    <xf numFmtId="0" fontId="13" fillId="0" borderId="19" xfId="59" applyFont="1" applyBorder="1" applyAlignment="1">
      <alignment horizontal="center"/>
      <protection/>
    </xf>
    <xf numFmtId="0" fontId="13" fillId="0" borderId="20" xfId="59" applyFont="1" applyBorder="1" applyAlignment="1">
      <alignment horizontal="center"/>
      <protection/>
    </xf>
    <xf numFmtId="0" fontId="13" fillId="0" borderId="21" xfId="59" applyFont="1" applyBorder="1" applyAlignment="1">
      <alignment horizontal="center"/>
      <protection/>
    </xf>
    <xf numFmtId="0" fontId="0" fillId="0" borderId="0" xfId="59">
      <alignment/>
      <protection/>
    </xf>
    <xf numFmtId="0" fontId="13" fillId="0" borderId="37" xfId="59" applyFont="1" applyBorder="1" applyAlignment="1">
      <alignment horizontal="center" wrapText="1"/>
      <protection/>
    </xf>
    <xf numFmtId="0" fontId="13" fillId="0" borderId="38" xfId="59" applyFont="1" applyBorder="1" applyAlignment="1">
      <alignment horizontal="center" wrapText="1"/>
      <protection/>
    </xf>
    <xf numFmtId="0" fontId="13" fillId="0" borderId="39" xfId="59" applyFont="1" applyBorder="1" applyAlignment="1">
      <alignment horizontal="center" wrapText="1"/>
      <protection/>
    </xf>
    <xf numFmtId="0" fontId="13" fillId="0" borderId="22" xfId="59" applyFont="1" applyBorder="1" applyAlignment="1">
      <alignment horizontal="center" wrapText="1"/>
      <protection/>
    </xf>
    <xf numFmtId="0" fontId="13" fillId="0" borderId="23" xfId="59" applyFont="1" applyBorder="1" applyAlignment="1">
      <alignment horizontal="center" wrapText="1"/>
      <protection/>
    </xf>
    <xf numFmtId="0" fontId="13" fillId="0" borderId="24" xfId="59" applyFont="1" applyBorder="1" applyAlignment="1">
      <alignment horizontal="center" wrapText="1"/>
      <protection/>
    </xf>
    <xf numFmtId="0" fontId="13" fillId="0" borderId="42" xfId="59" applyFont="1" applyBorder="1" applyAlignment="1">
      <alignment horizontal="left" vertical="top" wrapText="1"/>
      <protection/>
    </xf>
    <xf numFmtId="179" fontId="13" fillId="0" borderId="30" xfId="59" applyNumberFormat="1" applyFont="1" applyBorder="1" applyAlignment="1">
      <alignment horizontal="right" vertical="top"/>
      <protection/>
    </xf>
    <xf numFmtId="179" fontId="13" fillId="0" borderId="31" xfId="59" applyNumberFormat="1" applyFont="1" applyBorder="1" applyAlignment="1">
      <alignment horizontal="right" vertical="top"/>
      <protection/>
    </xf>
    <xf numFmtId="179" fontId="13" fillId="0" borderId="32" xfId="59" applyNumberFormat="1" applyFont="1" applyBorder="1" applyAlignment="1">
      <alignment horizontal="right" vertical="top"/>
      <protection/>
    </xf>
    <xf numFmtId="0" fontId="13" fillId="0" borderId="43" xfId="59" applyFont="1" applyBorder="1" applyAlignment="1">
      <alignment horizontal="left" vertical="top" wrapText="1"/>
      <protection/>
    </xf>
    <xf numFmtId="179" fontId="13" fillId="0" borderId="34" xfId="59" applyNumberFormat="1" applyFont="1" applyBorder="1" applyAlignment="1">
      <alignment horizontal="right" vertical="top"/>
      <protection/>
    </xf>
    <xf numFmtId="179" fontId="13" fillId="0" borderId="35" xfId="59" applyNumberFormat="1" applyFont="1" applyBorder="1" applyAlignment="1">
      <alignment horizontal="right" vertical="top"/>
      <protection/>
    </xf>
    <xf numFmtId="179" fontId="13" fillId="0" borderId="36" xfId="59" applyNumberFormat="1" applyFont="1" applyBorder="1" applyAlignment="1">
      <alignment horizontal="right" vertical="top"/>
      <protection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9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9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3" fillId="0" borderId="25" xfId="60" applyFont="1" applyBorder="1" applyAlignment="1">
      <alignment horizontal="left" wrapText="1"/>
      <protection/>
    </xf>
    <xf numFmtId="0" fontId="13" fillId="0" borderId="33" xfId="60" applyFont="1" applyBorder="1" applyAlignment="1">
      <alignment horizontal="left" wrapText="1"/>
      <protection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13" fillId="0" borderId="33" xfId="0" applyFont="1" applyBorder="1" applyAlignment="1">
      <alignment horizontal="left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9" fontId="2" fillId="0" borderId="48" xfId="0" applyNumberFormat="1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left" wrapText="1"/>
    </xf>
    <xf numFmtId="0" fontId="13" fillId="0" borderId="41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42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0" fontId="13" fillId="0" borderId="43" xfId="0" applyFont="1" applyBorder="1" applyAlignment="1">
      <alignment horizontal="left" wrapText="1"/>
    </xf>
    <xf numFmtId="0" fontId="13" fillId="0" borderId="49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5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13" fillId="0" borderId="49" xfId="58" applyFont="1" applyBorder="1" applyAlignment="1">
      <alignment horizontal="left" wrapText="1"/>
      <protection/>
    </xf>
    <xf numFmtId="0" fontId="13" fillId="0" borderId="41" xfId="58" applyFont="1" applyBorder="1" applyAlignment="1">
      <alignment horizontal="left" wrapText="1"/>
      <protection/>
    </xf>
    <xf numFmtId="0" fontId="13" fillId="0" borderId="40" xfId="58" applyFont="1" applyBorder="1" applyAlignment="1">
      <alignment horizontal="left" wrapText="1"/>
      <protection/>
    </xf>
    <xf numFmtId="0" fontId="13" fillId="0" borderId="42" xfId="58" applyFont="1" applyBorder="1" applyAlignment="1">
      <alignment horizontal="left" wrapText="1"/>
      <protection/>
    </xf>
    <xf numFmtId="0" fontId="13" fillId="0" borderId="50" xfId="58" applyFont="1" applyBorder="1" applyAlignment="1">
      <alignment horizontal="left" wrapText="1"/>
      <protection/>
    </xf>
    <xf numFmtId="0" fontId="13" fillId="0" borderId="43" xfId="58" applyFont="1" applyBorder="1" applyAlignment="1">
      <alignment horizontal="left" wrapText="1"/>
      <protection/>
    </xf>
    <xf numFmtId="0" fontId="13" fillId="0" borderId="19" xfId="58" applyFont="1" applyBorder="1" applyAlignment="1">
      <alignment horizontal="center" wrapText="1"/>
      <protection/>
    </xf>
    <xf numFmtId="0" fontId="13" fillId="0" borderId="20" xfId="58" applyFont="1" applyBorder="1" applyAlignment="1">
      <alignment horizontal="center" wrapText="1"/>
      <protection/>
    </xf>
    <xf numFmtId="0" fontId="13" fillId="0" borderId="21" xfId="58" applyFont="1" applyBorder="1" applyAlignment="1">
      <alignment horizontal="center" wrapText="1"/>
      <protection/>
    </xf>
    <xf numFmtId="0" fontId="13" fillId="0" borderId="49" xfId="58" applyFont="1" applyBorder="1" applyAlignment="1">
      <alignment horizontal="left" vertical="top" wrapText="1"/>
      <protection/>
    </xf>
    <xf numFmtId="0" fontId="13" fillId="0" borderId="40" xfId="58" applyFont="1" applyBorder="1" applyAlignment="1">
      <alignment horizontal="left" vertical="top" wrapText="1"/>
      <protection/>
    </xf>
    <xf numFmtId="0" fontId="13" fillId="0" borderId="50" xfId="58" applyFont="1" applyBorder="1" applyAlignment="1">
      <alignment horizontal="left" vertical="top" wrapText="1"/>
      <protection/>
    </xf>
    <xf numFmtId="0" fontId="10" fillId="0" borderId="0" xfId="0" applyFont="1" applyAlignment="1">
      <alignment vertical="center" wrapText="1"/>
    </xf>
    <xf numFmtId="0" fontId="13" fillId="0" borderId="49" xfId="60" applyFont="1" applyBorder="1" applyAlignment="1">
      <alignment horizontal="left" wrapText="1"/>
      <protection/>
    </xf>
    <xf numFmtId="0" fontId="13" fillId="0" borderId="41" xfId="60" applyFont="1" applyBorder="1" applyAlignment="1">
      <alignment horizontal="left" wrapText="1"/>
      <protection/>
    </xf>
    <xf numFmtId="0" fontId="13" fillId="0" borderId="40" xfId="60" applyFont="1" applyBorder="1" applyAlignment="1">
      <alignment horizontal="left" wrapText="1"/>
      <protection/>
    </xf>
    <xf numFmtId="0" fontId="13" fillId="0" borderId="42" xfId="60" applyFont="1" applyBorder="1" applyAlignment="1">
      <alignment horizontal="left" wrapText="1"/>
      <protection/>
    </xf>
    <xf numFmtId="0" fontId="13" fillId="0" borderId="50" xfId="60" applyFont="1" applyBorder="1" applyAlignment="1">
      <alignment horizontal="left" wrapText="1"/>
      <protection/>
    </xf>
    <xf numFmtId="0" fontId="13" fillId="0" borderId="43" xfId="60" applyFont="1" applyBorder="1" applyAlignment="1">
      <alignment horizontal="left" wrapText="1"/>
      <protection/>
    </xf>
    <xf numFmtId="0" fontId="13" fillId="0" borderId="49" xfId="60" applyFont="1" applyBorder="1" applyAlignment="1">
      <alignment horizontal="left" vertical="top" wrapText="1"/>
      <protection/>
    </xf>
    <xf numFmtId="0" fontId="13" fillId="0" borderId="40" xfId="60" applyFont="1" applyBorder="1" applyAlignment="1">
      <alignment horizontal="left" vertical="top" wrapText="1"/>
      <protection/>
    </xf>
    <xf numFmtId="0" fontId="13" fillId="0" borderId="50" xfId="60" applyFont="1" applyBorder="1" applyAlignment="1">
      <alignment horizontal="left" vertical="top" wrapText="1"/>
      <protection/>
    </xf>
    <xf numFmtId="0" fontId="13" fillId="0" borderId="49" xfId="59" applyFont="1" applyBorder="1" applyAlignment="1">
      <alignment horizontal="left" wrapText="1"/>
      <protection/>
    </xf>
    <xf numFmtId="0" fontId="13" fillId="0" borderId="41" xfId="59" applyFont="1" applyBorder="1" applyAlignment="1">
      <alignment horizontal="left" wrapText="1"/>
      <protection/>
    </xf>
    <xf numFmtId="0" fontId="13" fillId="0" borderId="40" xfId="59" applyFont="1" applyBorder="1" applyAlignment="1">
      <alignment horizontal="left" wrapText="1"/>
      <protection/>
    </xf>
    <xf numFmtId="0" fontId="13" fillId="0" borderId="42" xfId="59" applyFont="1" applyBorder="1" applyAlignment="1">
      <alignment horizontal="left" wrapText="1"/>
      <protection/>
    </xf>
    <xf numFmtId="0" fontId="13" fillId="0" borderId="50" xfId="59" applyFont="1" applyBorder="1" applyAlignment="1">
      <alignment horizontal="left" wrapText="1"/>
      <protection/>
    </xf>
    <xf numFmtId="0" fontId="13" fillId="0" borderId="43" xfId="59" applyFont="1" applyBorder="1" applyAlignment="1">
      <alignment horizontal="left" wrapText="1"/>
      <protection/>
    </xf>
    <xf numFmtId="0" fontId="13" fillId="0" borderId="49" xfId="59" applyFont="1" applyBorder="1" applyAlignment="1">
      <alignment horizontal="left" vertical="top" wrapText="1"/>
      <protection/>
    </xf>
    <xf numFmtId="0" fontId="13" fillId="0" borderId="40" xfId="59" applyFont="1" applyBorder="1" applyAlignment="1">
      <alignment horizontal="left" vertical="top" wrapText="1"/>
      <protection/>
    </xf>
    <xf numFmtId="0" fontId="13" fillId="0" borderId="50" xfId="59" applyFont="1" applyBorder="1" applyAlignment="1">
      <alignment horizontal="left" vertical="top" wrapText="1"/>
      <protection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41" xfId="59" applyFont="1" applyBorder="1" applyAlignment="1">
      <alignment horizontal="left" vertical="top" wrapText="1"/>
      <protection/>
    </xf>
    <xf numFmtId="179" fontId="31" fillId="0" borderId="26" xfId="59" applyNumberFormat="1" applyFont="1" applyBorder="1" applyAlignment="1">
      <alignment horizontal="right" vertical="top"/>
      <protection/>
    </xf>
    <xf numFmtId="179" fontId="31" fillId="0" borderId="27" xfId="59" applyNumberFormat="1" applyFont="1" applyBorder="1" applyAlignment="1">
      <alignment horizontal="right" vertical="top"/>
      <protection/>
    </xf>
    <xf numFmtId="179" fontId="31" fillId="0" borderId="28" xfId="59" applyNumberFormat="1" applyFont="1" applyBorder="1" applyAlignment="1">
      <alignment horizontal="right" vertical="top"/>
      <protection/>
    </xf>
    <xf numFmtId="0" fontId="32" fillId="0" borderId="0" xfId="59" applyFont="1">
      <alignment/>
      <protection/>
    </xf>
    <xf numFmtId="0" fontId="31" fillId="0" borderId="29" xfId="0" applyFont="1" applyBorder="1" applyAlignment="1">
      <alignment horizontal="left" vertical="top" wrapText="1"/>
    </xf>
    <xf numFmtId="179" fontId="31" fillId="0" borderId="30" xfId="0" applyNumberFormat="1" applyFont="1" applyBorder="1" applyAlignment="1">
      <alignment horizontal="right" vertical="top"/>
    </xf>
    <xf numFmtId="179" fontId="31" fillId="0" borderId="31" xfId="0" applyNumberFormat="1" applyFont="1" applyBorder="1" applyAlignment="1">
      <alignment horizontal="right" vertical="top"/>
    </xf>
    <xf numFmtId="179" fontId="31" fillId="0" borderId="32" xfId="0" applyNumberFormat="1" applyFont="1" applyBorder="1" applyAlignment="1">
      <alignment horizontal="right" vertical="top"/>
    </xf>
    <xf numFmtId="0" fontId="31" fillId="0" borderId="41" xfId="58" applyFont="1" applyBorder="1" applyAlignment="1">
      <alignment horizontal="left" vertical="top" wrapText="1"/>
      <protection/>
    </xf>
    <xf numFmtId="179" fontId="31" fillId="0" borderId="26" xfId="58" applyNumberFormat="1" applyFont="1" applyBorder="1" applyAlignment="1">
      <alignment horizontal="right" vertical="top"/>
      <protection/>
    </xf>
    <xf numFmtId="179" fontId="31" fillId="0" borderId="27" xfId="58" applyNumberFormat="1" applyFont="1" applyBorder="1" applyAlignment="1">
      <alignment horizontal="right" vertical="top"/>
      <protection/>
    </xf>
    <xf numFmtId="179" fontId="31" fillId="0" borderId="28" xfId="58" applyNumberFormat="1" applyFont="1" applyBorder="1" applyAlignment="1">
      <alignment horizontal="right" vertical="top"/>
      <protection/>
    </xf>
    <xf numFmtId="0" fontId="32" fillId="0" borderId="0" xfId="58" applyFont="1">
      <alignment/>
      <protection/>
    </xf>
    <xf numFmtId="0" fontId="31" fillId="0" borderId="44" xfId="0" applyFont="1" applyBorder="1" applyAlignment="1">
      <alignment horizontal="left" vertical="top" wrapText="1"/>
    </xf>
    <xf numFmtId="180" fontId="31" fillId="0" borderId="45" xfId="0" applyNumberFormat="1" applyFont="1" applyBorder="1" applyAlignment="1">
      <alignment horizontal="right" vertical="top"/>
    </xf>
    <xf numFmtId="180" fontId="31" fillId="0" borderId="46" xfId="0" applyNumberFormat="1" applyFont="1" applyBorder="1" applyAlignment="1">
      <alignment horizontal="right" vertical="top"/>
    </xf>
    <xf numFmtId="180" fontId="31" fillId="0" borderId="47" xfId="0" applyNumberFormat="1" applyFont="1" applyBorder="1" applyAlignment="1">
      <alignment horizontal="right" vertical="top"/>
    </xf>
    <xf numFmtId="0" fontId="2" fillId="0" borderId="14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9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1" fillId="0" borderId="25" xfId="0" applyFont="1" applyBorder="1" applyAlignment="1">
      <alignment horizontal="left" vertical="top" wrapText="1"/>
    </xf>
    <xf numFmtId="179" fontId="31" fillId="0" borderId="26" xfId="0" applyNumberFormat="1" applyFont="1" applyBorder="1" applyAlignment="1">
      <alignment horizontal="right" vertical="top"/>
    </xf>
    <xf numFmtId="179" fontId="31" fillId="0" borderId="27" xfId="0" applyNumberFormat="1" applyFont="1" applyBorder="1" applyAlignment="1">
      <alignment horizontal="right" vertical="top"/>
    </xf>
    <xf numFmtId="179" fontId="31" fillId="0" borderId="28" xfId="0" applyNumberFormat="1" applyFont="1" applyBorder="1" applyAlignment="1">
      <alignment horizontal="right" vertical="top"/>
    </xf>
    <xf numFmtId="3" fontId="0" fillId="0" borderId="18" xfId="0" applyNumberFormat="1" applyFill="1" applyBorder="1" applyAlignment="1">
      <alignment/>
    </xf>
    <xf numFmtId="0" fontId="5" fillId="0" borderId="0" xfId="0" applyFont="1" applyFill="1" applyAlignment="1">
      <alignment/>
    </xf>
    <xf numFmtId="181" fontId="31" fillId="0" borderId="26" xfId="0" applyNumberFormat="1" applyFont="1" applyBorder="1" applyAlignment="1">
      <alignment horizontal="right" vertical="top"/>
    </xf>
    <xf numFmtId="181" fontId="31" fillId="0" borderId="27" xfId="0" applyNumberFormat="1" applyFont="1" applyBorder="1" applyAlignment="1">
      <alignment horizontal="right" vertical="top"/>
    </xf>
    <xf numFmtId="181" fontId="31" fillId="0" borderId="28" xfId="0" applyNumberFormat="1" applyFont="1" applyBorder="1" applyAlignment="1">
      <alignment horizontal="right" vertical="top"/>
    </xf>
    <xf numFmtId="0" fontId="5" fillId="33" borderId="13" xfId="0" applyFont="1" applyFill="1" applyBorder="1" applyAlignment="1">
      <alignment horizontal="center" vertical="center"/>
    </xf>
    <xf numFmtId="180" fontId="31" fillId="0" borderId="26" xfId="0" applyNumberFormat="1" applyFont="1" applyBorder="1" applyAlignment="1">
      <alignment horizontal="right" vertical="top"/>
    </xf>
    <xf numFmtId="180" fontId="31" fillId="0" borderId="27" xfId="0" applyNumberFormat="1" applyFont="1" applyBorder="1" applyAlignment="1">
      <alignment horizontal="right" vertical="top"/>
    </xf>
    <xf numFmtId="180" fontId="31" fillId="0" borderId="28" xfId="0" applyNumberFormat="1" applyFont="1" applyBorder="1" applyAlignment="1">
      <alignment horizontal="right" vertical="top"/>
    </xf>
    <xf numFmtId="0" fontId="31" fillId="0" borderId="22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9" fontId="2" fillId="0" borderId="14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6" fillId="0" borderId="0" xfId="0" applyFont="1" applyAlignment="1">
      <alignment vertical="center"/>
    </xf>
    <xf numFmtId="9" fontId="2" fillId="0" borderId="18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8-12" xfId="58"/>
    <cellStyle name="Normal_A8-13A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8"/>
  <sheetViews>
    <sheetView tabSelected="1" view="pageBreakPreview" zoomScaleSheetLayoutView="100" zoomScalePageLayoutView="0" workbookViewId="0" topLeftCell="A1">
      <selection activeCell="AC13" sqref="AC13"/>
    </sheetView>
  </sheetViews>
  <sheetFormatPr defaultColWidth="9.140625" defaultRowHeight="17.25" customHeight="1"/>
  <cols>
    <col min="1" max="1" width="29.00390625" style="1" customWidth="1"/>
    <col min="2" max="2" width="9.140625" style="1" customWidth="1"/>
    <col min="3" max="9" width="8.7109375" style="1" customWidth="1"/>
    <col min="10" max="13" width="9.140625" style="1" customWidth="1"/>
    <col min="14" max="14" width="27.57421875" style="1" hidden="1" customWidth="1"/>
    <col min="15" max="26" width="9.140625" style="1" hidden="1" customWidth="1"/>
    <col min="27" max="28" width="9.140625" style="1" customWidth="1"/>
    <col min="29" max="16384" width="9.140625" style="1" customWidth="1"/>
  </cols>
  <sheetData>
    <row r="1" spans="1:14" ht="21" customHeight="1" thickBot="1">
      <c r="A1" s="193" t="s">
        <v>145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52"/>
    </row>
    <row r="2" spans="1:26" ht="33.75" customHeight="1" thickTop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1"/>
      <c r="O2" s="67" t="s">
        <v>153</v>
      </c>
      <c r="P2" s="68" t="s">
        <v>154</v>
      </c>
      <c r="Q2" s="68" t="s">
        <v>155</v>
      </c>
      <c r="R2" s="68" t="s">
        <v>156</v>
      </c>
      <c r="S2" s="68" t="s">
        <v>157</v>
      </c>
      <c r="T2" s="68" t="s">
        <v>158</v>
      </c>
      <c r="U2" s="68" t="s">
        <v>159</v>
      </c>
      <c r="V2" s="68" t="s">
        <v>160</v>
      </c>
      <c r="W2" s="68" t="s">
        <v>161</v>
      </c>
      <c r="X2" s="68" t="s">
        <v>162</v>
      </c>
      <c r="Y2" s="68" t="s">
        <v>163</v>
      </c>
      <c r="Z2" s="69" t="s">
        <v>164</v>
      </c>
    </row>
    <row r="3" spans="14:26" ht="21" customHeight="1" thickBot="1">
      <c r="N3" s="192"/>
      <c r="O3" s="70" t="s">
        <v>104</v>
      </c>
      <c r="P3" s="71" t="s">
        <v>104</v>
      </c>
      <c r="Q3" s="71" t="s">
        <v>104</v>
      </c>
      <c r="R3" s="71" t="s">
        <v>104</v>
      </c>
      <c r="S3" s="71" t="s">
        <v>104</v>
      </c>
      <c r="T3" s="71" t="s">
        <v>104</v>
      </c>
      <c r="U3" s="71" t="s">
        <v>104</v>
      </c>
      <c r="V3" s="71" t="s">
        <v>104</v>
      </c>
      <c r="W3" s="71" t="s">
        <v>104</v>
      </c>
      <c r="X3" s="71" t="s">
        <v>104</v>
      </c>
      <c r="Y3" s="71" t="s">
        <v>104</v>
      </c>
      <c r="Z3" s="72" t="s">
        <v>104</v>
      </c>
    </row>
    <row r="4" spans="1:49" s="18" customFormat="1" ht="17.25" customHeight="1" thickTop="1">
      <c r="A4" s="17"/>
      <c r="B4" s="257">
        <v>2000</v>
      </c>
      <c r="C4" s="257">
        <v>2001</v>
      </c>
      <c r="D4" s="257">
        <v>2002</v>
      </c>
      <c r="E4" s="257">
        <v>2003</v>
      </c>
      <c r="F4" s="257">
        <v>2004</v>
      </c>
      <c r="G4" s="257">
        <v>2005</v>
      </c>
      <c r="H4" s="257">
        <v>2006</v>
      </c>
      <c r="I4" s="257">
        <v>2007</v>
      </c>
      <c r="J4" s="257">
        <v>2008</v>
      </c>
      <c r="K4" s="257">
        <v>2009</v>
      </c>
      <c r="L4" s="257">
        <v>2010</v>
      </c>
      <c r="M4" s="257">
        <v>2011</v>
      </c>
      <c r="N4" s="73" t="s">
        <v>31</v>
      </c>
      <c r="O4" s="74">
        <v>4051.795586964168</v>
      </c>
      <c r="P4" s="75">
        <v>4471.847529306964</v>
      </c>
      <c r="Q4" s="75">
        <v>4455.813901046095</v>
      </c>
      <c r="R4" s="75">
        <v>3816.2993244172158</v>
      </c>
      <c r="S4" s="75">
        <v>4014.444654864333</v>
      </c>
      <c r="T4" s="75">
        <v>3586.2721077762994</v>
      </c>
      <c r="U4" s="75">
        <v>3935.1237312886446</v>
      </c>
      <c r="V4" s="75">
        <v>3570.717263176956</v>
      </c>
      <c r="W4" s="75">
        <v>3651.803321277888</v>
      </c>
      <c r="X4" s="75">
        <v>3368.020434954558</v>
      </c>
      <c r="Y4" s="75">
        <v>3368.221984093776</v>
      </c>
      <c r="Z4" s="76">
        <v>3117.917281160615</v>
      </c>
      <c r="AS4" s="62"/>
      <c r="AT4" s="62"/>
      <c r="AU4" s="62"/>
      <c r="AV4" s="62"/>
      <c r="AW4" s="62"/>
    </row>
    <row r="5" spans="1:49" ht="17.25" customHeight="1">
      <c r="A5" s="20" t="s">
        <v>61</v>
      </c>
      <c r="B5" s="199"/>
      <c r="C5" s="199"/>
      <c r="D5" s="199"/>
      <c r="E5" s="199"/>
      <c r="F5" s="199"/>
      <c r="G5" s="199"/>
      <c r="H5" s="199"/>
      <c r="I5" s="199"/>
      <c r="J5" s="199"/>
      <c r="K5" s="200"/>
      <c r="L5" s="59"/>
      <c r="M5" s="309"/>
      <c r="N5" s="77" t="s">
        <v>77</v>
      </c>
      <c r="O5" s="78">
        <v>1768.9800679224227</v>
      </c>
      <c r="P5" s="79">
        <v>1839.240892028227</v>
      </c>
      <c r="Q5" s="79">
        <v>1628.6004306147363</v>
      </c>
      <c r="R5" s="79">
        <v>1467.484211393172</v>
      </c>
      <c r="S5" s="79">
        <v>1384.6572593944713</v>
      </c>
      <c r="T5" s="79">
        <v>1227.3923356428875</v>
      </c>
      <c r="U5" s="79">
        <v>1138.3160794770142</v>
      </c>
      <c r="V5" s="79">
        <v>1115.7052655804077</v>
      </c>
      <c r="W5" s="79">
        <v>1046.4180428826712</v>
      </c>
      <c r="X5" s="79">
        <v>955.7074060346395</v>
      </c>
      <c r="Y5" s="79">
        <v>850.46075226912</v>
      </c>
      <c r="Z5" s="80">
        <v>643.9316095212241</v>
      </c>
      <c r="AS5" s="39"/>
      <c r="AT5" s="39"/>
      <c r="AU5" s="39"/>
      <c r="AV5" s="39"/>
      <c r="AW5" s="39"/>
    </row>
    <row r="6" spans="1:49" ht="17.25" customHeight="1">
      <c r="A6" s="42" t="s">
        <v>79</v>
      </c>
      <c r="B6" s="33">
        <f>SUM(B7:B9)</f>
        <v>7211.28586993271</v>
      </c>
      <c r="C6" s="33">
        <f aca="true" t="shared" si="0" ref="C6:J6">SUM(C7:C9)</f>
        <v>7456.042612483783</v>
      </c>
      <c r="D6" s="33">
        <f t="shared" si="0"/>
        <v>7154.390576858722</v>
      </c>
      <c r="E6" s="33">
        <f t="shared" si="0"/>
        <v>6457.287296444207</v>
      </c>
      <c r="F6" s="33">
        <f t="shared" si="0"/>
        <v>6560.568809527801</v>
      </c>
      <c r="G6" s="33">
        <f t="shared" si="0"/>
        <v>5870.199510485302</v>
      </c>
      <c r="H6" s="33">
        <f t="shared" si="0"/>
        <v>6079.243484051951</v>
      </c>
      <c r="I6" s="33">
        <f t="shared" si="0"/>
        <v>5609.845844185636</v>
      </c>
      <c r="J6" s="33">
        <f t="shared" si="0"/>
        <v>5646.145293375897</v>
      </c>
      <c r="K6" s="33">
        <v>5225</v>
      </c>
      <c r="L6" s="319">
        <v>4959</v>
      </c>
      <c r="M6" s="29">
        <f>M7+M8+M9</f>
        <v>4387.315169524366</v>
      </c>
      <c r="N6" s="77" t="s">
        <v>35</v>
      </c>
      <c r="O6" s="78">
        <v>1390.5102150461194</v>
      </c>
      <c r="P6" s="79">
        <v>1144.954191148592</v>
      </c>
      <c r="Q6" s="79">
        <v>1069.9762451978906</v>
      </c>
      <c r="R6" s="79">
        <v>1173.503760633819</v>
      </c>
      <c r="S6" s="79">
        <v>1161.4668952689965</v>
      </c>
      <c r="T6" s="79">
        <v>1056.5350670661153</v>
      </c>
      <c r="U6" s="79">
        <v>1005.8036732862922</v>
      </c>
      <c r="V6" s="79">
        <v>923.4233154282733</v>
      </c>
      <c r="W6" s="79">
        <v>947.9239292153375</v>
      </c>
      <c r="X6" s="79">
        <v>900.8650551912239</v>
      </c>
      <c r="Y6" s="79">
        <v>740.2223269045992</v>
      </c>
      <c r="Z6" s="80">
        <v>625.4662788425269</v>
      </c>
      <c r="AI6" s="4"/>
      <c r="AS6" s="39"/>
      <c r="AT6" s="39"/>
      <c r="AU6" s="39"/>
      <c r="AV6" s="39"/>
      <c r="AW6" s="39"/>
    </row>
    <row r="7" spans="1:49" ht="17.25" customHeight="1">
      <c r="A7" s="24" t="s">
        <v>31</v>
      </c>
      <c r="B7" s="33">
        <f>O4</f>
        <v>4051.795586964168</v>
      </c>
      <c r="C7" s="33">
        <f aca="true" t="shared" si="1" ref="C7:M7">P4</f>
        <v>4471.847529306964</v>
      </c>
      <c r="D7" s="33">
        <f t="shared" si="1"/>
        <v>4455.813901046095</v>
      </c>
      <c r="E7" s="33">
        <f t="shared" si="1"/>
        <v>3816.2993244172158</v>
      </c>
      <c r="F7" s="33">
        <f t="shared" si="1"/>
        <v>4014.444654864333</v>
      </c>
      <c r="G7" s="33">
        <f t="shared" si="1"/>
        <v>3586.2721077762994</v>
      </c>
      <c r="H7" s="33">
        <f t="shared" si="1"/>
        <v>3935.1237312886446</v>
      </c>
      <c r="I7" s="33">
        <f t="shared" si="1"/>
        <v>3570.717263176956</v>
      </c>
      <c r="J7" s="33">
        <f t="shared" si="1"/>
        <v>3651.803321277888</v>
      </c>
      <c r="K7" s="33">
        <f t="shared" si="1"/>
        <v>3368.020434954558</v>
      </c>
      <c r="L7" s="33">
        <f t="shared" si="1"/>
        <v>3368.221984093776</v>
      </c>
      <c r="M7" s="33">
        <f t="shared" si="1"/>
        <v>3117.917281160615</v>
      </c>
      <c r="N7" s="77" t="s">
        <v>116</v>
      </c>
      <c r="O7" s="78">
        <v>6433.0255790600595</v>
      </c>
      <c r="P7" s="79">
        <v>6858.6649408333</v>
      </c>
      <c r="Q7" s="79">
        <v>6881.425287972222</v>
      </c>
      <c r="R7" s="79">
        <v>6584.31338697327</v>
      </c>
      <c r="S7" s="79">
        <v>6973.726332823243</v>
      </c>
      <c r="T7" s="79">
        <v>6352.90454750547</v>
      </c>
      <c r="U7" s="79">
        <v>5044.301587027152</v>
      </c>
      <c r="V7" s="79">
        <v>4483.72155050393</v>
      </c>
      <c r="W7" s="79">
        <v>4241.740191422421</v>
      </c>
      <c r="X7" s="79">
        <v>3999.7400932177134</v>
      </c>
      <c r="Y7" s="79">
        <v>4154.082084597339</v>
      </c>
      <c r="Z7" s="80">
        <v>4741.588091323167</v>
      </c>
      <c r="AI7" s="4"/>
      <c r="AS7" s="39"/>
      <c r="AT7" s="39"/>
      <c r="AU7" s="39"/>
      <c r="AV7" s="39"/>
      <c r="AW7" s="58"/>
    </row>
    <row r="8" spans="1:49" ht="17.25" customHeight="1">
      <c r="A8" s="24" t="s">
        <v>77</v>
      </c>
      <c r="B8" s="29">
        <f>O5</f>
        <v>1768.9800679224227</v>
      </c>
      <c r="C8" s="29">
        <f aca="true" t="shared" si="2" ref="C8:M8">P5</f>
        <v>1839.240892028227</v>
      </c>
      <c r="D8" s="29">
        <f t="shared" si="2"/>
        <v>1628.6004306147363</v>
      </c>
      <c r="E8" s="29">
        <f t="shared" si="2"/>
        <v>1467.484211393172</v>
      </c>
      <c r="F8" s="29">
        <f t="shared" si="2"/>
        <v>1384.6572593944713</v>
      </c>
      <c r="G8" s="29">
        <f t="shared" si="2"/>
        <v>1227.3923356428875</v>
      </c>
      <c r="H8" s="29">
        <f t="shared" si="2"/>
        <v>1138.3160794770142</v>
      </c>
      <c r="I8" s="29">
        <f t="shared" si="2"/>
        <v>1115.7052655804077</v>
      </c>
      <c r="J8" s="29">
        <f t="shared" si="2"/>
        <v>1046.4180428826712</v>
      </c>
      <c r="K8" s="29">
        <f t="shared" si="2"/>
        <v>955.7074060346395</v>
      </c>
      <c r="L8" s="29">
        <f t="shared" si="2"/>
        <v>850.46075226912</v>
      </c>
      <c r="M8" s="29">
        <f t="shared" si="2"/>
        <v>643.9316095212241</v>
      </c>
      <c r="N8" s="77" t="s">
        <v>117</v>
      </c>
      <c r="O8" s="78">
        <v>2659.6428540931825</v>
      </c>
      <c r="P8" s="79">
        <v>2470.2180293927545</v>
      </c>
      <c r="Q8" s="79">
        <v>2613.3575868020157</v>
      </c>
      <c r="R8" s="79">
        <v>2918.2966248928674</v>
      </c>
      <c r="S8" s="79">
        <v>2332.6085743920603</v>
      </c>
      <c r="T8" s="79">
        <v>2318.3770119208543</v>
      </c>
      <c r="U8" s="79">
        <v>2198.2189652510256</v>
      </c>
      <c r="V8" s="79">
        <v>2540.981868386949</v>
      </c>
      <c r="W8" s="79">
        <v>2334.021692886172</v>
      </c>
      <c r="X8" s="79">
        <v>2057.3982207471245</v>
      </c>
      <c r="Y8" s="79">
        <v>1927.804963907489</v>
      </c>
      <c r="Z8" s="80">
        <v>1722.0694967179147</v>
      </c>
      <c r="AI8" s="4"/>
      <c r="AS8" s="39"/>
      <c r="AT8" s="58"/>
      <c r="AU8" s="39"/>
      <c r="AV8" s="39"/>
      <c r="AW8" s="58"/>
    </row>
    <row r="9" spans="1:49" ht="17.25" customHeight="1">
      <c r="A9" s="24" t="s">
        <v>35</v>
      </c>
      <c r="B9" s="29">
        <f>O6</f>
        <v>1390.5102150461194</v>
      </c>
      <c r="C9" s="29">
        <f aca="true" t="shared" si="3" ref="C9:M9">P6</f>
        <v>1144.954191148592</v>
      </c>
      <c r="D9" s="29">
        <f t="shared" si="3"/>
        <v>1069.9762451978906</v>
      </c>
      <c r="E9" s="29">
        <f t="shared" si="3"/>
        <v>1173.503760633819</v>
      </c>
      <c r="F9" s="29">
        <f t="shared" si="3"/>
        <v>1161.4668952689965</v>
      </c>
      <c r="G9" s="29">
        <f t="shared" si="3"/>
        <v>1056.5350670661153</v>
      </c>
      <c r="H9" s="29">
        <f t="shared" si="3"/>
        <v>1005.8036732862922</v>
      </c>
      <c r="I9" s="29">
        <f t="shared" si="3"/>
        <v>923.4233154282733</v>
      </c>
      <c r="J9" s="29">
        <f t="shared" si="3"/>
        <v>947.9239292153375</v>
      </c>
      <c r="K9" s="29">
        <f t="shared" si="3"/>
        <v>900.8650551912239</v>
      </c>
      <c r="L9" s="29">
        <f t="shared" si="3"/>
        <v>740.2223269045992</v>
      </c>
      <c r="M9" s="29">
        <f t="shared" si="3"/>
        <v>625.4662788425269</v>
      </c>
      <c r="N9" s="77" t="s">
        <v>80</v>
      </c>
      <c r="O9" s="78">
        <v>12618.36314944237</v>
      </c>
      <c r="P9" s="79">
        <v>13668.920363996847</v>
      </c>
      <c r="Q9" s="79">
        <v>14314.742386956232</v>
      </c>
      <c r="R9" s="79">
        <v>14237.312921503082</v>
      </c>
      <c r="S9" s="79">
        <v>14555.195358620413</v>
      </c>
      <c r="T9" s="79">
        <v>14345.12541365864</v>
      </c>
      <c r="U9" s="79">
        <v>14111.282735528588</v>
      </c>
      <c r="V9" s="79">
        <v>13807.981669361143</v>
      </c>
      <c r="W9" s="79">
        <v>13824.99525093865</v>
      </c>
      <c r="X9" s="79">
        <v>13085.397996688647</v>
      </c>
      <c r="Y9" s="79">
        <v>11954.858547090402</v>
      </c>
      <c r="Z9" s="80">
        <v>11027.432407082542</v>
      </c>
      <c r="AI9" s="4"/>
      <c r="AS9" s="39"/>
      <c r="AT9" s="58"/>
      <c r="AU9" s="39"/>
      <c r="AV9" s="39"/>
      <c r="AW9" s="58"/>
    </row>
    <row r="10" spans="1:49" ht="17.25" customHeight="1">
      <c r="A10" s="21" t="s">
        <v>75</v>
      </c>
      <c r="B10" s="29">
        <f>O7</f>
        <v>6433.0255790600595</v>
      </c>
      <c r="C10" s="29">
        <f aca="true" t="shared" si="4" ref="C10:M10">P7</f>
        <v>6858.6649408333</v>
      </c>
      <c r="D10" s="29">
        <f t="shared" si="4"/>
        <v>6881.425287972222</v>
      </c>
      <c r="E10" s="29">
        <f t="shared" si="4"/>
        <v>6584.31338697327</v>
      </c>
      <c r="F10" s="29">
        <f t="shared" si="4"/>
        <v>6973.726332823243</v>
      </c>
      <c r="G10" s="29">
        <f t="shared" si="4"/>
        <v>6352.90454750547</v>
      </c>
      <c r="H10" s="29">
        <f t="shared" si="4"/>
        <v>5044.301587027152</v>
      </c>
      <c r="I10" s="29">
        <f t="shared" si="4"/>
        <v>4483.72155050393</v>
      </c>
      <c r="J10" s="29">
        <f t="shared" si="4"/>
        <v>4241.740191422421</v>
      </c>
      <c r="K10" s="29">
        <f t="shared" si="4"/>
        <v>3999.7400932177134</v>
      </c>
      <c r="L10" s="29">
        <f t="shared" si="4"/>
        <v>4154.082084597339</v>
      </c>
      <c r="M10" s="29">
        <f t="shared" si="4"/>
        <v>4741.588091323167</v>
      </c>
      <c r="N10" s="77" t="s">
        <v>121</v>
      </c>
      <c r="O10" s="78">
        <v>6116.86671998396</v>
      </c>
      <c r="P10" s="79">
        <v>7598.4313138422785</v>
      </c>
      <c r="Q10" s="79">
        <v>6874.34434623752</v>
      </c>
      <c r="R10" s="79">
        <v>6429.374460268204</v>
      </c>
      <c r="S10" s="79">
        <v>6451.783628854298</v>
      </c>
      <c r="T10" s="79">
        <v>6953.449000961769</v>
      </c>
      <c r="U10" s="79">
        <v>7322.10330514646</v>
      </c>
      <c r="V10" s="79">
        <v>7650.657324858044</v>
      </c>
      <c r="W10" s="79">
        <v>7147.289082784947</v>
      </c>
      <c r="X10" s="79">
        <v>7278.987910685883</v>
      </c>
      <c r="Y10" s="79">
        <v>6375.080237891185</v>
      </c>
      <c r="Z10" s="80">
        <v>5617.814240474941</v>
      </c>
      <c r="AI10" s="4"/>
      <c r="AS10" s="39"/>
      <c r="AT10" s="58"/>
      <c r="AU10" s="39"/>
      <c r="AV10" s="39"/>
      <c r="AW10" s="58"/>
    </row>
    <row r="11" spans="1:49" ht="17.25" customHeight="1">
      <c r="A11" s="21" t="s">
        <v>78</v>
      </c>
      <c r="B11" s="29">
        <f>O8</f>
        <v>2659.6428540931825</v>
      </c>
      <c r="C11" s="29">
        <f aca="true" t="shared" si="5" ref="C11:M11">P8</f>
        <v>2470.2180293927545</v>
      </c>
      <c r="D11" s="29">
        <f t="shared" si="5"/>
        <v>2613.3575868020157</v>
      </c>
      <c r="E11" s="29">
        <f t="shared" si="5"/>
        <v>2918.2966248928674</v>
      </c>
      <c r="F11" s="29">
        <f t="shared" si="5"/>
        <v>2332.6085743920603</v>
      </c>
      <c r="G11" s="29">
        <f t="shared" si="5"/>
        <v>2318.3770119208543</v>
      </c>
      <c r="H11" s="29">
        <f t="shared" si="5"/>
        <v>2198.2189652510256</v>
      </c>
      <c r="I11" s="29">
        <f t="shared" si="5"/>
        <v>2540.981868386949</v>
      </c>
      <c r="J11" s="29">
        <f t="shared" si="5"/>
        <v>2334.021692886172</v>
      </c>
      <c r="K11" s="29">
        <f t="shared" si="5"/>
        <v>2057.3982207471245</v>
      </c>
      <c r="L11" s="29">
        <f t="shared" si="5"/>
        <v>1927.804963907489</v>
      </c>
      <c r="M11" s="29">
        <f t="shared" si="5"/>
        <v>1722.0694967179147</v>
      </c>
      <c r="N11" s="77" t="s">
        <v>82</v>
      </c>
      <c r="O11" s="78">
        <v>2957.7747760126367</v>
      </c>
      <c r="P11" s="79">
        <v>4423.43362058519</v>
      </c>
      <c r="Q11" s="79">
        <v>4280.346626967902</v>
      </c>
      <c r="R11" s="79">
        <v>4304.929759749231</v>
      </c>
      <c r="S11" s="79">
        <v>3925.63934657253</v>
      </c>
      <c r="T11" s="79">
        <v>4310.921284082219</v>
      </c>
      <c r="U11" s="79">
        <v>4968.956209680162</v>
      </c>
      <c r="V11" s="79">
        <v>4979.826715810983</v>
      </c>
      <c r="W11" s="79">
        <v>4830.159698732009</v>
      </c>
      <c r="X11" s="79">
        <v>4687.215913908915</v>
      </c>
      <c r="Y11" s="79">
        <v>4176.749626349888</v>
      </c>
      <c r="Z11" s="80">
        <v>3899.1372081235454</v>
      </c>
      <c r="AI11" s="4"/>
      <c r="AS11" s="39"/>
      <c r="AT11" s="58"/>
      <c r="AU11" s="39"/>
      <c r="AV11" s="39"/>
      <c r="AW11" s="39"/>
    </row>
    <row r="12" spans="1:49" ht="17.25" customHeight="1">
      <c r="A12" s="40" t="s">
        <v>64</v>
      </c>
      <c r="B12" s="34">
        <f aca="true" t="shared" si="6" ref="B12:L12">SUM(B7:B11)</f>
        <v>16303.954303085951</v>
      </c>
      <c r="C12" s="34">
        <f t="shared" si="6"/>
        <v>16784.92558270984</v>
      </c>
      <c r="D12" s="34">
        <f t="shared" si="6"/>
        <v>16649.17345163296</v>
      </c>
      <c r="E12" s="34">
        <f t="shared" si="6"/>
        <v>15959.897308310345</v>
      </c>
      <c r="F12" s="34">
        <f t="shared" si="6"/>
        <v>15866.903716743105</v>
      </c>
      <c r="G12" s="34">
        <f t="shared" si="6"/>
        <v>14541.481069911626</v>
      </c>
      <c r="H12" s="34">
        <f t="shared" si="6"/>
        <v>13321.764036330129</v>
      </c>
      <c r="I12" s="34">
        <f t="shared" si="6"/>
        <v>12634.549263076515</v>
      </c>
      <c r="J12" s="34">
        <f t="shared" si="6"/>
        <v>12221.90717768449</v>
      </c>
      <c r="K12" s="29">
        <f t="shared" si="6"/>
        <v>11281.731210145259</v>
      </c>
      <c r="L12" s="320">
        <f t="shared" si="6"/>
        <v>11040.792111772324</v>
      </c>
      <c r="M12" s="29">
        <f>M11+M10+M6</f>
        <v>10850.972757565447</v>
      </c>
      <c r="N12" s="77" t="s">
        <v>72</v>
      </c>
      <c r="O12" s="78">
        <v>2007.138370892765</v>
      </c>
      <c r="P12" s="79">
        <v>2501.7176258503873</v>
      </c>
      <c r="Q12" s="79">
        <v>2860.210119627279</v>
      </c>
      <c r="R12" s="79">
        <v>2429.1854377037553</v>
      </c>
      <c r="S12" s="79">
        <v>2251.8152457073065</v>
      </c>
      <c r="T12" s="79">
        <v>2518.390866817521</v>
      </c>
      <c r="U12" s="79">
        <v>2737.541728621576</v>
      </c>
      <c r="V12" s="79">
        <v>3241.9877084463183</v>
      </c>
      <c r="W12" s="79">
        <v>2823.9691992184325</v>
      </c>
      <c r="X12" s="79">
        <v>2559.18636295305</v>
      </c>
      <c r="Y12" s="79">
        <v>2543.254055072022</v>
      </c>
      <c r="Z12" s="80">
        <v>2342.948302877842</v>
      </c>
      <c r="AI12" s="4"/>
      <c r="AS12" s="39"/>
      <c r="AT12" s="58"/>
      <c r="AU12" s="58"/>
      <c r="AV12" s="39"/>
      <c r="AW12" s="39"/>
    </row>
    <row r="13" spans="1:49" ht="17.25" customHeight="1">
      <c r="A13" s="20" t="s">
        <v>74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86"/>
      <c r="L13" s="316"/>
      <c r="M13" s="315"/>
      <c r="N13" s="77" t="s">
        <v>73</v>
      </c>
      <c r="O13" s="78">
        <v>1480.62775564314</v>
      </c>
      <c r="P13" s="79">
        <v>1679.4912372605631</v>
      </c>
      <c r="Q13" s="79">
        <v>1634.502297195959</v>
      </c>
      <c r="R13" s="79">
        <v>1617.5175939449873</v>
      </c>
      <c r="S13" s="79">
        <v>1551.679895689026</v>
      </c>
      <c r="T13" s="79">
        <v>1495.103893155751</v>
      </c>
      <c r="U13" s="79">
        <v>1455.769172606449</v>
      </c>
      <c r="V13" s="79">
        <v>1604.4994026480435</v>
      </c>
      <c r="W13" s="79">
        <v>1459.8489142941792</v>
      </c>
      <c r="X13" s="79">
        <v>1461.1308619325318</v>
      </c>
      <c r="Y13" s="79">
        <v>1285.3871566719101</v>
      </c>
      <c r="Z13" s="80">
        <v>1275.282179309853</v>
      </c>
      <c r="AS13" s="39"/>
      <c r="AT13" s="58"/>
      <c r="AU13" s="39"/>
      <c r="AV13" s="39"/>
      <c r="AW13" s="39"/>
    </row>
    <row r="14" spans="1:49" ht="17.25" customHeight="1">
      <c r="A14" s="21" t="s">
        <v>80</v>
      </c>
      <c r="B14" s="29">
        <f aca="true" t="shared" si="7" ref="B14:B20">O9</f>
        <v>12618.36314944237</v>
      </c>
      <c r="C14" s="29">
        <f aca="true" t="shared" si="8" ref="C14:M14">P9</f>
        <v>13668.920363996847</v>
      </c>
      <c r="D14" s="29">
        <f t="shared" si="8"/>
        <v>14314.742386956232</v>
      </c>
      <c r="E14" s="29">
        <f t="shared" si="8"/>
        <v>14237.312921503082</v>
      </c>
      <c r="F14" s="29">
        <f t="shared" si="8"/>
        <v>14555.195358620413</v>
      </c>
      <c r="G14" s="29">
        <f t="shared" si="8"/>
        <v>14345.12541365864</v>
      </c>
      <c r="H14" s="29">
        <f t="shared" si="8"/>
        <v>14111.282735528588</v>
      </c>
      <c r="I14" s="29">
        <f t="shared" si="8"/>
        <v>13807.981669361143</v>
      </c>
      <c r="J14" s="29">
        <f t="shared" si="8"/>
        <v>13824.99525093865</v>
      </c>
      <c r="K14" s="29">
        <f t="shared" si="8"/>
        <v>13085.397996688647</v>
      </c>
      <c r="L14" s="29">
        <f t="shared" si="8"/>
        <v>11954.858547090402</v>
      </c>
      <c r="M14" s="29">
        <f t="shared" si="8"/>
        <v>11027.432407082542</v>
      </c>
      <c r="N14" s="77" t="s">
        <v>152</v>
      </c>
      <c r="O14" s="78">
        <v>0</v>
      </c>
      <c r="P14" s="79">
        <v>0</v>
      </c>
      <c r="Q14" s="79">
        <v>0</v>
      </c>
      <c r="R14" s="79">
        <v>0</v>
      </c>
      <c r="S14" s="79">
        <v>0</v>
      </c>
      <c r="T14" s="79">
        <v>514.4714330331341</v>
      </c>
      <c r="U14" s="79">
        <v>799.5823255492362</v>
      </c>
      <c r="V14" s="79">
        <v>1322.6812017937607</v>
      </c>
      <c r="W14" s="79">
        <v>1330.7890826229363</v>
      </c>
      <c r="X14" s="79">
        <v>1222.4508366871607</v>
      </c>
      <c r="Y14" s="79">
        <v>896.0163876297386</v>
      </c>
      <c r="Z14" s="80">
        <v>2485.203135560143</v>
      </c>
      <c r="AI14" s="4"/>
      <c r="AS14" s="39"/>
      <c r="AT14" s="39"/>
      <c r="AU14" s="39"/>
      <c r="AV14" s="39"/>
      <c r="AW14" s="39"/>
    </row>
    <row r="15" spans="1:49" ht="17.25" customHeight="1">
      <c r="A15" s="21" t="s">
        <v>81</v>
      </c>
      <c r="B15" s="29">
        <f t="shared" si="7"/>
        <v>6116.86671998396</v>
      </c>
      <c r="C15" s="29">
        <f aca="true" t="shared" si="9" ref="C15:M15">P10</f>
        <v>7598.4313138422785</v>
      </c>
      <c r="D15" s="29">
        <f t="shared" si="9"/>
        <v>6874.34434623752</v>
      </c>
      <c r="E15" s="29">
        <f t="shared" si="9"/>
        <v>6429.374460268204</v>
      </c>
      <c r="F15" s="29">
        <f t="shared" si="9"/>
        <v>6451.783628854298</v>
      </c>
      <c r="G15" s="29">
        <f t="shared" si="9"/>
        <v>6953.449000961769</v>
      </c>
      <c r="H15" s="29">
        <f t="shared" si="9"/>
        <v>7322.10330514646</v>
      </c>
      <c r="I15" s="29">
        <f t="shared" si="9"/>
        <v>7650.657324858044</v>
      </c>
      <c r="J15" s="29">
        <f t="shared" si="9"/>
        <v>7147.289082784947</v>
      </c>
      <c r="K15" s="29">
        <f t="shared" si="9"/>
        <v>7278.987910685883</v>
      </c>
      <c r="L15" s="29">
        <f t="shared" si="9"/>
        <v>6375.080237891185</v>
      </c>
      <c r="M15" s="29">
        <f t="shared" si="9"/>
        <v>5617.814240474941</v>
      </c>
      <c r="N15" s="77" t="s">
        <v>122</v>
      </c>
      <c r="O15" s="78">
        <v>2499.573869433447</v>
      </c>
      <c r="P15" s="79">
        <v>1628.8424925712118</v>
      </c>
      <c r="Q15" s="79">
        <v>1678.7384697500197</v>
      </c>
      <c r="R15" s="79">
        <v>1698.0660768805583</v>
      </c>
      <c r="S15" s="79">
        <v>1328.7514852531726</v>
      </c>
      <c r="T15" s="79">
        <v>1349.648716456263</v>
      </c>
      <c r="U15" s="79">
        <v>1446.630109202659</v>
      </c>
      <c r="V15" s="79">
        <v>1492.039338076757</v>
      </c>
      <c r="W15" s="79">
        <v>1575.8848854396017</v>
      </c>
      <c r="X15" s="79">
        <v>1393.984319567672</v>
      </c>
      <c r="Y15" s="79">
        <v>1383.5792920388074</v>
      </c>
      <c r="Z15" s="80">
        <v>1586.1029529599818</v>
      </c>
      <c r="AI15" s="4"/>
      <c r="AS15" s="39"/>
      <c r="AT15" s="58"/>
      <c r="AU15" s="39"/>
      <c r="AV15" s="39"/>
      <c r="AW15" s="39"/>
    </row>
    <row r="16" spans="1:49" ht="17.25" customHeight="1">
      <c r="A16" s="21" t="s">
        <v>82</v>
      </c>
      <c r="B16" s="29">
        <f t="shared" si="7"/>
        <v>2957.7747760126367</v>
      </c>
      <c r="C16" s="29">
        <f aca="true" t="shared" si="10" ref="C16:M16">P11</f>
        <v>4423.43362058519</v>
      </c>
      <c r="D16" s="29">
        <f t="shared" si="10"/>
        <v>4280.346626967902</v>
      </c>
      <c r="E16" s="29">
        <f t="shared" si="10"/>
        <v>4304.929759749231</v>
      </c>
      <c r="F16" s="29">
        <f t="shared" si="10"/>
        <v>3925.63934657253</v>
      </c>
      <c r="G16" s="29">
        <f t="shared" si="10"/>
        <v>4310.921284082219</v>
      </c>
      <c r="H16" s="29">
        <f t="shared" si="10"/>
        <v>4968.956209680162</v>
      </c>
      <c r="I16" s="29">
        <f t="shared" si="10"/>
        <v>4979.826715810983</v>
      </c>
      <c r="J16" s="29">
        <f t="shared" si="10"/>
        <v>4830.159698732009</v>
      </c>
      <c r="K16" s="29">
        <f t="shared" si="10"/>
        <v>4687.215913908915</v>
      </c>
      <c r="L16" s="29">
        <f t="shared" si="10"/>
        <v>4176.749626349888</v>
      </c>
      <c r="M16" s="29">
        <f t="shared" si="10"/>
        <v>3899.1372081235454</v>
      </c>
      <c r="N16" s="77" t="s">
        <v>118</v>
      </c>
      <c r="O16" s="78">
        <v>7930.491100807077</v>
      </c>
      <c r="P16" s="79">
        <v>10743.393782669538</v>
      </c>
      <c r="Q16" s="79">
        <v>10623.938352696834</v>
      </c>
      <c r="R16" s="79">
        <v>9659.340286472701</v>
      </c>
      <c r="S16" s="79">
        <v>8840.263880290746</v>
      </c>
      <c r="T16" s="79">
        <v>10546.124353969371</v>
      </c>
      <c r="U16" s="79">
        <v>10344.401289338757</v>
      </c>
      <c r="V16" s="79">
        <v>9033.816242719495</v>
      </c>
      <c r="W16" s="79">
        <v>8257.343271207536</v>
      </c>
      <c r="X16" s="79">
        <v>6648.465648365783</v>
      </c>
      <c r="Y16" s="79">
        <v>6212.446682642159</v>
      </c>
      <c r="Z16" s="80">
        <v>5256.495490237494</v>
      </c>
      <c r="AI16" s="4"/>
      <c r="AS16" s="39"/>
      <c r="AT16" s="39"/>
      <c r="AU16" s="39"/>
      <c r="AV16" s="39"/>
      <c r="AW16" s="39"/>
    </row>
    <row r="17" spans="1:49" ht="17.25" customHeight="1">
      <c r="A17" s="21" t="s">
        <v>72</v>
      </c>
      <c r="B17" s="29">
        <f t="shared" si="7"/>
        <v>2007.138370892765</v>
      </c>
      <c r="C17" s="29">
        <f aca="true" t="shared" si="11" ref="C17:M17">P12</f>
        <v>2501.7176258503873</v>
      </c>
      <c r="D17" s="29">
        <f t="shared" si="11"/>
        <v>2860.210119627279</v>
      </c>
      <c r="E17" s="29">
        <f t="shared" si="11"/>
        <v>2429.1854377037553</v>
      </c>
      <c r="F17" s="29">
        <f t="shared" si="11"/>
        <v>2251.8152457073065</v>
      </c>
      <c r="G17" s="29">
        <f t="shared" si="11"/>
        <v>2518.390866817521</v>
      </c>
      <c r="H17" s="29">
        <f t="shared" si="11"/>
        <v>2737.541728621576</v>
      </c>
      <c r="I17" s="29">
        <f t="shared" si="11"/>
        <v>3241.9877084463183</v>
      </c>
      <c r="J17" s="29">
        <f t="shared" si="11"/>
        <v>2823.9691992184325</v>
      </c>
      <c r="K17" s="29">
        <f t="shared" si="11"/>
        <v>2559.18636295305</v>
      </c>
      <c r="L17" s="29">
        <f t="shared" si="11"/>
        <v>2543.254055072022</v>
      </c>
      <c r="M17" s="29">
        <f t="shared" si="11"/>
        <v>2342.948302877842</v>
      </c>
      <c r="N17" s="77" t="s">
        <v>119</v>
      </c>
      <c r="O17" s="78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639.5325762290249</v>
      </c>
      <c r="W17" s="79">
        <v>806.2552019149198</v>
      </c>
      <c r="X17" s="79">
        <v>936.5856302257765</v>
      </c>
      <c r="Y17" s="79">
        <v>945.2973868039945</v>
      </c>
      <c r="Z17" s="80">
        <v>992.6370123718102</v>
      </c>
      <c r="AI17" s="4"/>
      <c r="AS17" s="39"/>
      <c r="AT17" s="39"/>
      <c r="AU17" s="39"/>
      <c r="AV17" s="39"/>
      <c r="AW17" s="39"/>
    </row>
    <row r="18" spans="1:49" ht="17.25" customHeight="1">
      <c r="A18" s="21" t="s">
        <v>73</v>
      </c>
      <c r="B18" s="29">
        <f t="shared" si="7"/>
        <v>1480.62775564314</v>
      </c>
      <c r="C18" s="29">
        <f aca="true" t="shared" si="12" ref="C18:M19">P13</f>
        <v>1679.4912372605631</v>
      </c>
      <c r="D18" s="29">
        <f t="shared" si="12"/>
        <v>1634.502297195959</v>
      </c>
      <c r="E18" s="29">
        <f t="shared" si="12"/>
        <v>1617.5175939449873</v>
      </c>
      <c r="F18" s="29">
        <f t="shared" si="12"/>
        <v>1551.679895689026</v>
      </c>
      <c r="G18" s="29">
        <f t="shared" si="12"/>
        <v>1495.103893155751</v>
      </c>
      <c r="H18" s="29">
        <f t="shared" si="12"/>
        <v>1455.769172606449</v>
      </c>
      <c r="I18" s="29">
        <f t="shared" si="12"/>
        <v>1604.4994026480435</v>
      </c>
      <c r="J18" s="29">
        <f t="shared" si="12"/>
        <v>1459.8489142941792</v>
      </c>
      <c r="K18" s="29">
        <f t="shared" si="12"/>
        <v>1461.1308619325318</v>
      </c>
      <c r="L18" s="29">
        <f t="shared" si="12"/>
        <v>1285.3871566719101</v>
      </c>
      <c r="M18" s="29">
        <f t="shared" si="12"/>
        <v>1275.282179309853</v>
      </c>
      <c r="Z18" s="66"/>
      <c r="AI18" s="4"/>
      <c r="AS18" s="39"/>
      <c r="AT18" s="39"/>
      <c r="AU18" s="39"/>
      <c r="AV18" s="58"/>
      <c r="AW18" s="39"/>
    </row>
    <row r="19" spans="1:49" ht="17.25" customHeight="1">
      <c r="A19" s="21" t="s">
        <v>146</v>
      </c>
      <c r="B19" s="29">
        <f t="shared" si="7"/>
        <v>0</v>
      </c>
      <c r="C19" s="29">
        <f t="shared" si="12"/>
        <v>0</v>
      </c>
      <c r="D19" s="29">
        <f t="shared" si="12"/>
        <v>0</v>
      </c>
      <c r="E19" s="29">
        <f t="shared" si="12"/>
        <v>0</v>
      </c>
      <c r="F19" s="29">
        <f t="shared" si="12"/>
        <v>0</v>
      </c>
      <c r="G19" s="29">
        <f t="shared" si="12"/>
        <v>514.4714330331341</v>
      </c>
      <c r="H19" s="29">
        <f t="shared" si="12"/>
        <v>799.5823255492362</v>
      </c>
      <c r="I19" s="29">
        <f t="shared" si="12"/>
        <v>1322.6812017937607</v>
      </c>
      <c r="J19" s="29">
        <f t="shared" si="12"/>
        <v>1330.7890826229363</v>
      </c>
      <c r="K19" s="29">
        <f t="shared" si="12"/>
        <v>1222.4508366871607</v>
      </c>
      <c r="L19" s="29">
        <f t="shared" si="12"/>
        <v>896.0163876297386</v>
      </c>
      <c r="M19" s="29">
        <f t="shared" si="12"/>
        <v>2485.203135560143</v>
      </c>
      <c r="N19" s="77" t="s">
        <v>71</v>
      </c>
      <c r="O19" s="78">
        <v>4890.086717569623</v>
      </c>
      <c r="P19" s="79">
        <v>1482.9949735450632</v>
      </c>
      <c r="Q19" s="79">
        <v>1612.883094733302</v>
      </c>
      <c r="R19" s="79">
        <v>2533.7063542886035</v>
      </c>
      <c r="S19" s="79">
        <v>2497.9699118160806</v>
      </c>
      <c r="T19" s="79">
        <v>2208.3758942230447</v>
      </c>
      <c r="U19" s="79">
        <v>2915.1624554513573</v>
      </c>
      <c r="V19" s="79">
        <v>2448.671124390033</v>
      </c>
      <c r="W19" s="79">
        <v>2971.497523455194</v>
      </c>
      <c r="X19" s="79">
        <v>2567.9193615332506</v>
      </c>
      <c r="Y19" s="79">
        <v>3591.49492491016</v>
      </c>
      <c r="Z19" s="80">
        <v>2423.3222455194077</v>
      </c>
      <c r="AI19" s="4"/>
      <c r="AS19" s="39"/>
      <c r="AT19" s="39"/>
      <c r="AU19" s="39"/>
      <c r="AV19" s="39"/>
      <c r="AW19" s="39"/>
    </row>
    <row r="20" spans="1:49" ht="17.25" customHeight="1" thickBot="1">
      <c r="A20" s="21" t="s">
        <v>7</v>
      </c>
      <c r="B20" s="29">
        <f t="shared" si="7"/>
        <v>2499.573869433447</v>
      </c>
      <c r="C20" s="29">
        <f aca="true" t="shared" si="13" ref="C20:M20">P15</f>
        <v>1628.8424925712118</v>
      </c>
      <c r="D20" s="29">
        <f t="shared" si="13"/>
        <v>1678.7384697500197</v>
      </c>
      <c r="E20" s="29">
        <f t="shared" si="13"/>
        <v>1698.0660768805583</v>
      </c>
      <c r="F20" s="29">
        <f t="shared" si="13"/>
        <v>1328.7514852531726</v>
      </c>
      <c r="G20" s="29">
        <f t="shared" si="13"/>
        <v>1349.648716456263</v>
      </c>
      <c r="H20" s="29">
        <f t="shared" si="13"/>
        <v>1446.630109202659</v>
      </c>
      <c r="I20" s="29">
        <f t="shared" si="13"/>
        <v>1492.039338076757</v>
      </c>
      <c r="J20" s="29">
        <f t="shared" si="13"/>
        <v>1575.8848854396017</v>
      </c>
      <c r="K20" s="29">
        <f t="shared" si="13"/>
        <v>1393.984319567672</v>
      </c>
      <c r="L20" s="29">
        <f t="shared" si="13"/>
        <v>1383.5792920388074</v>
      </c>
      <c r="M20" s="29">
        <f t="shared" si="13"/>
        <v>1586.1029529599818</v>
      </c>
      <c r="N20" s="81" t="s">
        <v>64</v>
      </c>
      <c r="O20" s="82">
        <v>56804.876762871834</v>
      </c>
      <c r="P20" s="83">
        <v>60512.15099302835</v>
      </c>
      <c r="Q20" s="83">
        <v>60528.879145795254</v>
      </c>
      <c r="R20" s="83">
        <v>58869.33019912106</v>
      </c>
      <c r="S20" s="83">
        <v>57270.002469545434</v>
      </c>
      <c r="T20" s="83">
        <v>58783.09192627031</v>
      </c>
      <c r="U20" s="83">
        <v>59423.193367465086</v>
      </c>
      <c r="V20" s="83">
        <v>58856.24256740995</v>
      </c>
      <c r="W20" s="83">
        <v>57249.93928828847</v>
      </c>
      <c r="X20" s="83">
        <v>53123.05605269621</v>
      </c>
      <c r="Y20" s="83">
        <v>50404.9564088747</v>
      </c>
      <c r="Z20" s="84">
        <v>47757.347932082346</v>
      </c>
      <c r="AI20" s="4"/>
      <c r="AS20" s="39"/>
      <c r="AT20" s="39"/>
      <c r="AU20" s="39"/>
      <c r="AV20" s="39"/>
      <c r="AW20" s="39"/>
    </row>
    <row r="21" spans="1:49" s="7" customFormat="1" ht="17.25" customHeight="1" thickTop="1">
      <c r="A21" s="40" t="s">
        <v>64</v>
      </c>
      <c r="B21" s="34">
        <f aca="true" t="shared" si="14" ref="B21:M21">SUM(B14:B20)</f>
        <v>27680.34464140832</v>
      </c>
      <c r="C21" s="34">
        <f t="shared" si="14"/>
        <v>31500.83665410648</v>
      </c>
      <c r="D21" s="34">
        <f t="shared" si="14"/>
        <v>31642.88424673491</v>
      </c>
      <c r="E21" s="34">
        <f t="shared" si="14"/>
        <v>30716.386250049818</v>
      </c>
      <c r="F21" s="34">
        <f t="shared" si="14"/>
        <v>30064.86496069675</v>
      </c>
      <c r="G21" s="34">
        <f t="shared" si="14"/>
        <v>31487.110608165298</v>
      </c>
      <c r="H21" s="34">
        <f t="shared" si="14"/>
        <v>32841.86558633512</v>
      </c>
      <c r="I21" s="34">
        <f t="shared" si="14"/>
        <v>34099.67336099505</v>
      </c>
      <c r="J21" s="34">
        <f t="shared" si="14"/>
        <v>32992.93611403075</v>
      </c>
      <c r="K21" s="29">
        <f t="shared" si="14"/>
        <v>31688.35420242386</v>
      </c>
      <c r="L21" s="29">
        <f t="shared" si="14"/>
        <v>28614.92530274395</v>
      </c>
      <c r="M21" s="29">
        <f t="shared" si="14"/>
        <v>28233.920426388846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S21" s="63"/>
      <c r="AT21" s="63"/>
      <c r="AU21" s="63"/>
      <c r="AV21" s="63"/>
      <c r="AW21" s="63"/>
    </row>
    <row r="22" spans="1:49" ht="17.25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86"/>
      <c r="L22" s="318"/>
      <c r="M22" s="31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I22" s="4"/>
      <c r="AS22" s="39"/>
      <c r="AT22" s="39"/>
      <c r="AU22" s="39"/>
      <c r="AV22" s="39"/>
      <c r="AW22" s="39"/>
    </row>
    <row r="23" spans="1:49" ht="17.25" customHeight="1">
      <c r="A23" s="28" t="s">
        <v>84</v>
      </c>
      <c r="B23" s="29">
        <f>O16</f>
        <v>7930.491100807077</v>
      </c>
      <c r="C23" s="29">
        <f aca="true" t="shared" si="15" ref="C23:M23">P16</f>
        <v>10743.393782669538</v>
      </c>
      <c r="D23" s="29">
        <f t="shared" si="15"/>
        <v>10623.938352696834</v>
      </c>
      <c r="E23" s="29">
        <f t="shared" si="15"/>
        <v>9659.340286472701</v>
      </c>
      <c r="F23" s="29">
        <f t="shared" si="15"/>
        <v>8840.263880290746</v>
      </c>
      <c r="G23" s="29">
        <f t="shared" si="15"/>
        <v>10546.124353969371</v>
      </c>
      <c r="H23" s="29">
        <f t="shared" si="15"/>
        <v>10344.401289338757</v>
      </c>
      <c r="I23" s="29">
        <f t="shared" si="15"/>
        <v>9033.816242719495</v>
      </c>
      <c r="J23" s="29">
        <f t="shared" si="15"/>
        <v>8257.343271207536</v>
      </c>
      <c r="K23" s="29">
        <f t="shared" si="15"/>
        <v>6648.465648365783</v>
      </c>
      <c r="L23" s="29">
        <f t="shared" si="15"/>
        <v>6212.446682642159</v>
      </c>
      <c r="M23" s="29">
        <f t="shared" si="15"/>
        <v>5256.495490237494</v>
      </c>
      <c r="AI23" s="4"/>
      <c r="AS23" s="39"/>
      <c r="AT23" s="39"/>
      <c r="AU23" s="39"/>
      <c r="AV23" s="39"/>
      <c r="AW23" s="39"/>
    </row>
    <row r="24" spans="1:49" ht="17.25" customHeight="1">
      <c r="A24" s="194"/>
      <c r="B24" s="195"/>
      <c r="C24" s="195"/>
      <c r="D24" s="195"/>
      <c r="E24" s="195"/>
      <c r="F24" s="195"/>
      <c r="G24" s="195"/>
      <c r="H24" s="195"/>
      <c r="I24" s="195"/>
      <c r="J24" s="195"/>
      <c r="K24" s="186"/>
      <c r="L24" s="316"/>
      <c r="M24" s="315"/>
      <c r="AI24" s="4"/>
      <c r="AS24" s="39"/>
      <c r="AT24" s="39"/>
      <c r="AU24" s="39"/>
      <c r="AV24" s="39"/>
      <c r="AW24" s="39"/>
    </row>
    <row r="25" spans="1:49" ht="17.25" customHeight="1">
      <c r="A25" s="41" t="s">
        <v>88</v>
      </c>
      <c r="B25" s="33" t="s">
        <v>23</v>
      </c>
      <c r="C25" s="33" t="s">
        <v>23</v>
      </c>
      <c r="D25" s="33" t="s">
        <v>23</v>
      </c>
      <c r="E25" s="33" t="s">
        <v>23</v>
      </c>
      <c r="F25" s="33" t="s">
        <v>23</v>
      </c>
      <c r="G25" s="33" t="s">
        <v>23</v>
      </c>
      <c r="H25" s="33" t="s">
        <v>23</v>
      </c>
      <c r="I25" s="33">
        <f>V17</f>
        <v>639.5325762290249</v>
      </c>
      <c r="J25" s="33">
        <f>W17</f>
        <v>806.2552019149198</v>
      </c>
      <c r="K25" s="33">
        <f>X17</f>
        <v>936.5856302257765</v>
      </c>
      <c r="L25" s="33">
        <f>Y17</f>
        <v>945.2973868039945</v>
      </c>
      <c r="M25" s="33">
        <f>Z17</f>
        <v>992.6370123718102</v>
      </c>
      <c r="AI25" s="4"/>
      <c r="AS25" s="39"/>
      <c r="AT25" s="39"/>
      <c r="AU25" s="39"/>
      <c r="AV25" s="39"/>
      <c r="AW25" s="39"/>
    </row>
    <row r="26" spans="1:49" ht="17.25" customHeight="1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86"/>
      <c r="L26" s="316"/>
      <c r="M26" s="315"/>
      <c r="AI26" s="4"/>
      <c r="AS26" s="39"/>
      <c r="AT26" s="39"/>
      <c r="AU26" s="39"/>
      <c r="AV26" s="39"/>
      <c r="AW26" s="39"/>
    </row>
    <row r="27" spans="1:49" ht="17.25" customHeight="1">
      <c r="A27" s="19" t="s">
        <v>71</v>
      </c>
      <c r="B27" s="29">
        <f aca="true" t="shared" si="16" ref="B27:M27">O19</f>
        <v>4890.086717569623</v>
      </c>
      <c r="C27" s="29">
        <f t="shared" si="16"/>
        <v>1482.9949735450632</v>
      </c>
      <c r="D27" s="29">
        <f t="shared" si="16"/>
        <v>1612.883094733302</v>
      </c>
      <c r="E27" s="29">
        <f t="shared" si="16"/>
        <v>2533.7063542886035</v>
      </c>
      <c r="F27" s="29">
        <f t="shared" si="16"/>
        <v>2497.9699118160806</v>
      </c>
      <c r="G27" s="29">
        <f t="shared" si="16"/>
        <v>2208.3758942230447</v>
      </c>
      <c r="H27" s="29">
        <f t="shared" si="16"/>
        <v>2915.1624554513573</v>
      </c>
      <c r="I27" s="29">
        <f t="shared" si="16"/>
        <v>2448.671124390033</v>
      </c>
      <c r="J27" s="29">
        <f t="shared" si="16"/>
        <v>2971.497523455194</v>
      </c>
      <c r="K27" s="29">
        <f t="shared" si="16"/>
        <v>2567.9193615332506</v>
      </c>
      <c r="L27" s="29">
        <f t="shared" si="16"/>
        <v>3591.49492491016</v>
      </c>
      <c r="M27" s="29">
        <f t="shared" si="16"/>
        <v>2423.3222455194077</v>
      </c>
      <c r="AI27" s="4"/>
      <c r="AS27" s="39"/>
      <c r="AT27" s="39"/>
      <c r="AU27" s="39"/>
      <c r="AV27" s="39"/>
      <c r="AW27" s="39"/>
    </row>
    <row r="28" spans="1:49" ht="17.25" customHeight="1">
      <c r="A28" s="197"/>
      <c r="B28" s="198"/>
      <c r="C28" s="198"/>
      <c r="D28" s="198"/>
      <c r="E28" s="198"/>
      <c r="F28" s="198"/>
      <c r="G28" s="198"/>
      <c r="H28" s="198"/>
      <c r="I28" s="198"/>
      <c r="J28" s="198"/>
      <c r="K28" s="186"/>
      <c r="L28" s="316"/>
      <c r="M28" s="315"/>
      <c r="AI28" s="4"/>
      <c r="AS28" s="39"/>
      <c r="AT28" s="39"/>
      <c r="AU28" s="39"/>
      <c r="AV28" s="39"/>
      <c r="AW28" s="39"/>
    </row>
    <row r="29" spans="1:49" ht="17.25" customHeight="1">
      <c r="A29" s="21" t="s">
        <v>65</v>
      </c>
      <c r="B29" s="29">
        <f>O20</f>
        <v>56804.876762871834</v>
      </c>
      <c r="C29" s="29">
        <f aca="true" t="shared" si="17" ref="C29:M29">P20</f>
        <v>60512.15099302835</v>
      </c>
      <c r="D29" s="29">
        <f t="shared" si="17"/>
        <v>60528.879145795254</v>
      </c>
      <c r="E29" s="29">
        <f t="shared" si="17"/>
        <v>58869.33019912106</v>
      </c>
      <c r="F29" s="29">
        <f t="shared" si="17"/>
        <v>57270.002469545434</v>
      </c>
      <c r="G29" s="29">
        <f t="shared" si="17"/>
        <v>58783.09192627031</v>
      </c>
      <c r="H29" s="29">
        <f t="shared" si="17"/>
        <v>59423.193367465086</v>
      </c>
      <c r="I29" s="29">
        <f t="shared" si="17"/>
        <v>58856.24256740995</v>
      </c>
      <c r="J29" s="29">
        <f t="shared" si="17"/>
        <v>57249.93928828847</v>
      </c>
      <c r="K29" s="29">
        <f t="shared" si="17"/>
        <v>53123.05605269621</v>
      </c>
      <c r="L29" s="29">
        <f t="shared" si="17"/>
        <v>50404.9564088747</v>
      </c>
      <c r="M29" s="29">
        <f t="shared" si="17"/>
        <v>47757.347932082346</v>
      </c>
      <c r="AS29" s="39"/>
      <c r="AT29" s="39"/>
      <c r="AU29" s="39"/>
      <c r="AV29" s="39"/>
      <c r="AW29" s="39"/>
    </row>
    <row r="30" spans="1:10" ht="17.25" customHeight="1">
      <c r="A30" s="1" t="s">
        <v>138</v>
      </c>
      <c r="B30" s="51"/>
      <c r="C30" s="51"/>
      <c r="D30" s="51"/>
      <c r="E30" s="51"/>
      <c r="F30" s="51"/>
      <c r="G30" s="51"/>
      <c r="H30" s="51"/>
      <c r="I30" s="51"/>
      <c r="J30" s="51"/>
    </row>
    <row r="31" spans="1:9" ht="17.25" customHeight="1">
      <c r="A31" s="1" t="s">
        <v>120</v>
      </c>
      <c r="B31" s="46"/>
      <c r="C31" s="46"/>
      <c r="D31" s="46"/>
      <c r="E31" s="46"/>
      <c r="F31" s="46"/>
      <c r="G31" s="46"/>
      <c r="H31" s="46"/>
      <c r="I31" s="46"/>
    </row>
    <row r="32" ht="17.25" customHeight="1">
      <c r="A32" s="46" t="s">
        <v>89</v>
      </c>
    </row>
    <row r="33" spans="11:13" ht="17.25" customHeight="1">
      <c r="K33" s="60"/>
      <c r="L33" s="58"/>
      <c r="M33" s="58"/>
    </row>
    <row r="34" spans="11:13" ht="17.25" customHeight="1">
      <c r="K34" s="61"/>
      <c r="L34" s="58"/>
      <c r="M34" s="58"/>
    </row>
    <row r="35" spans="11:13" ht="17.25" customHeight="1">
      <c r="K35" s="61"/>
      <c r="L35" s="58"/>
      <c r="M35" s="58"/>
    </row>
    <row r="36" spans="1:13" ht="17.25" customHeight="1">
      <c r="A36"/>
      <c r="B36"/>
      <c r="C36"/>
      <c r="D36"/>
      <c r="E36"/>
      <c r="F36"/>
      <c r="G36"/>
      <c r="H36"/>
      <c r="I36"/>
      <c r="J36"/>
      <c r="K36"/>
      <c r="L36"/>
      <c r="M36" s="35"/>
    </row>
    <row r="38" spans="1:8" ht="17.25" customHeight="1">
      <c r="A38" s="45"/>
      <c r="B38" s="45"/>
      <c r="C38" s="45"/>
      <c r="D38" s="45"/>
      <c r="E38" s="45"/>
      <c r="F38" s="45"/>
      <c r="G38" s="45"/>
      <c r="H38" s="45"/>
    </row>
  </sheetData>
  <sheetProtection/>
  <mergeCells count="8">
    <mergeCell ref="N2:N3"/>
    <mergeCell ref="A1:M2"/>
    <mergeCell ref="A24:J24"/>
    <mergeCell ref="A26:J26"/>
    <mergeCell ref="A28:J28"/>
    <mergeCell ref="B13:J13"/>
    <mergeCell ref="A22:J22"/>
    <mergeCell ref="B5:K5"/>
  </mergeCells>
  <printOptions horizontalCentered="1"/>
  <pageMargins left="0.75" right="0.75" top="0.75" bottom="0.5" header="0.75" footer="0.5"/>
  <pageSetup horizontalDpi="600" verticalDpi="600" orientation="landscape" scale="91" r:id="rId1"/>
  <colBreaks count="1" manualBreakCount="1">
    <brk id="13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60" zoomScalePageLayoutView="0" workbookViewId="0" topLeftCell="A1">
      <selection activeCell="AB8" sqref="AB8"/>
    </sheetView>
  </sheetViews>
  <sheetFormatPr defaultColWidth="9.140625" defaultRowHeight="17.25" customHeight="1"/>
  <cols>
    <col min="1" max="1" width="18.7109375" style="1" customWidth="1"/>
    <col min="2" max="10" width="9.140625" style="1" customWidth="1"/>
    <col min="11" max="11" width="9.57421875" style="1" customWidth="1"/>
    <col min="12" max="12" width="9.140625" style="1" customWidth="1"/>
    <col min="13" max="14" width="9.8515625" style="1" customWidth="1"/>
    <col min="15" max="15" width="19.8515625" style="1" hidden="1" customWidth="1"/>
    <col min="16" max="25" width="9.140625" style="1" hidden="1" customWidth="1"/>
    <col min="26" max="27" width="0" style="1" hidden="1" customWidth="1"/>
    <col min="28" max="16384" width="9.140625" style="1" customWidth="1"/>
  </cols>
  <sheetData>
    <row r="1" spans="1:27" ht="21" customHeight="1" thickTop="1">
      <c r="A1" s="193" t="s">
        <v>170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O1" s="203"/>
      <c r="P1" s="119" t="s">
        <v>153</v>
      </c>
      <c r="Q1" s="118" t="s">
        <v>154</v>
      </c>
      <c r="R1" s="118" t="s">
        <v>155</v>
      </c>
      <c r="S1" s="118" t="s">
        <v>156</v>
      </c>
      <c r="T1" s="118" t="s">
        <v>157</v>
      </c>
      <c r="U1" s="118" t="s">
        <v>158</v>
      </c>
      <c r="V1" s="118" t="s">
        <v>159</v>
      </c>
      <c r="W1" s="118" t="s">
        <v>160</v>
      </c>
      <c r="X1" s="118" t="s">
        <v>161</v>
      </c>
      <c r="Y1" s="118" t="s">
        <v>162</v>
      </c>
      <c r="Z1" s="118" t="s">
        <v>163</v>
      </c>
      <c r="AA1" s="117" t="s">
        <v>164</v>
      </c>
    </row>
    <row r="2" spans="1:27" ht="21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O2" s="205"/>
      <c r="P2" s="88" t="s">
        <v>106</v>
      </c>
      <c r="Q2" s="89" t="s">
        <v>106</v>
      </c>
      <c r="R2" s="89" t="s">
        <v>106</v>
      </c>
      <c r="S2" s="89" t="s">
        <v>106</v>
      </c>
      <c r="T2" s="89" t="s">
        <v>106</v>
      </c>
      <c r="U2" s="89" t="s">
        <v>106</v>
      </c>
      <c r="V2" s="89" t="s">
        <v>106</v>
      </c>
      <c r="W2" s="89" t="s">
        <v>106</v>
      </c>
      <c r="X2" s="89" t="s">
        <v>106</v>
      </c>
      <c r="Y2" s="89" t="s">
        <v>106</v>
      </c>
      <c r="Z2" s="89" t="s">
        <v>106</v>
      </c>
      <c r="AA2" s="90" t="s">
        <v>106</v>
      </c>
    </row>
    <row r="3" spans="15:27" ht="21" customHeight="1" thickTop="1">
      <c r="O3" s="91" t="s">
        <v>107</v>
      </c>
      <c r="P3" s="124">
        <v>1</v>
      </c>
      <c r="Q3" s="125">
        <v>1</v>
      </c>
      <c r="R3" s="125">
        <v>1</v>
      </c>
      <c r="S3" s="125">
        <v>1</v>
      </c>
      <c r="T3" s="125">
        <v>0</v>
      </c>
      <c r="U3" s="125">
        <v>0</v>
      </c>
      <c r="V3" s="125">
        <v>0</v>
      </c>
      <c r="W3" s="125">
        <v>0</v>
      </c>
      <c r="X3" s="125">
        <v>0</v>
      </c>
      <c r="Y3" s="125">
        <v>0</v>
      </c>
      <c r="Z3" s="125">
        <v>0</v>
      </c>
      <c r="AA3" s="126">
        <v>0</v>
      </c>
    </row>
    <row r="4" spans="1:27" ht="17.25" customHeight="1">
      <c r="A4" s="282" t="s">
        <v>1</v>
      </c>
      <c r="B4" s="257">
        <v>2000</v>
      </c>
      <c r="C4" s="257">
        <v>2001</v>
      </c>
      <c r="D4" s="257">
        <v>2002</v>
      </c>
      <c r="E4" s="257">
        <v>2003</v>
      </c>
      <c r="F4" s="257">
        <v>2004</v>
      </c>
      <c r="G4" s="257">
        <v>2005</v>
      </c>
      <c r="H4" s="257">
        <v>2006</v>
      </c>
      <c r="I4" s="257">
        <v>2007</v>
      </c>
      <c r="J4" s="257">
        <v>2008</v>
      </c>
      <c r="K4" s="300">
        <v>2009</v>
      </c>
      <c r="L4" s="300">
        <v>2010</v>
      </c>
      <c r="M4" s="300">
        <v>2011</v>
      </c>
      <c r="N4" s="38"/>
      <c r="O4" s="95" t="s">
        <v>108</v>
      </c>
      <c r="P4" s="127">
        <v>0</v>
      </c>
      <c r="Q4" s="128">
        <v>0</v>
      </c>
      <c r="R4" s="128">
        <v>0</v>
      </c>
      <c r="S4" s="128">
        <v>0</v>
      </c>
      <c r="T4" s="128">
        <v>0.29352724416968207</v>
      </c>
      <c r="U4" s="128">
        <v>0.27838069804026744</v>
      </c>
      <c r="V4" s="128">
        <v>0.2754809329156575</v>
      </c>
      <c r="W4" s="128">
        <v>0.22940172895443808</v>
      </c>
      <c r="X4" s="128">
        <v>0.21673980808157897</v>
      </c>
      <c r="Y4" s="128">
        <v>0.21339864420764068</v>
      </c>
      <c r="Z4" s="128">
        <v>0.20434295861881505</v>
      </c>
      <c r="AA4" s="129">
        <v>0.17844261903492062</v>
      </c>
    </row>
    <row r="5" spans="1:27" ht="17.25" customHeight="1">
      <c r="A5" s="19" t="s">
        <v>2</v>
      </c>
      <c r="B5" s="16" t="s">
        <v>23</v>
      </c>
      <c r="C5" s="16" t="s">
        <v>23</v>
      </c>
      <c r="D5" s="16" t="s">
        <v>23</v>
      </c>
      <c r="E5" s="16" t="s">
        <v>23</v>
      </c>
      <c r="F5" s="16">
        <f>T4</f>
        <v>0.29352724416968207</v>
      </c>
      <c r="G5" s="16">
        <f aca="true" t="shared" si="0" ref="G5:M5">U4</f>
        <v>0.27838069804026744</v>
      </c>
      <c r="H5" s="16">
        <f t="shared" si="0"/>
        <v>0.2754809329156575</v>
      </c>
      <c r="I5" s="16">
        <f t="shared" si="0"/>
        <v>0.22940172895443808</v>
      </c>
      <c r="J5" s="16">
        <f t="shared" si="0"/>
        <v>0.21673980808157897</v>
      </c>
      <c r="K5" s="16">
        <f t="shared" si="0"/>
        <v>0.21339864420764068</v>
      </c>
      <c r="L5" s="16">
        <f t="shared" si="0"/>
        <v>0.20434295861881505</v>
      </c>
      <c r="M5" s="16">
        <f t="shared" si="0"/>
        <v>0.17844261903492062</v>
      </c>
      <c r="N5" s="38"/>
      <c r="O5" s="95" t="s">
        <v>109</v>
      </c>
      <c r="P5" s="127">
        <v>0</v>
      </c>
      <c r="Q5" s="128">
        <v>0</v>
      </c>
      <c r="R5" s="128">
        <v>0</v>
      </c>
      <c r="S5" s="128">
        <v>0</v>
      </c>
      <c r="T5" s="128">
        <v>0.38162545267019143</v>
      </c>
      <c r="U5" s="128">
        <v>0.3469493802349342</v>
      </c>
      <c r="V5" s="128">
        <v>0.27715357460707013</v>
      </c>
      <c r="W5" s="128">
        <v>0.2014564047053058</v>
      </c>
      <c r="X5" s="128">
        <v>0.1251156127208821</v>
      </c>
      <c r="Y5" s="128">
        <v>0.0783257148205915</v>
      </c>
      <c r="Z5" s="128">
        <v>0.05724812566481522</v>
      </c>
      <c r="AA5" s="129">
        <v>0.03657187189039</v>
      </c>
    </row>
    <row r="6" spans="1:27" ht="17.25" customHeight="1">
      <c r="A6" s="19" t="s">
        <v>62</v>
      </c>
      <c r="B6" s="16" t="s">
        <v>23</v>
      </c>
      <c r="C6" s="16" t="s">
        <v>23</v>
      </c>
      <c r="D6" s="16" t="s">
        <v>23</v>
      </c>
      <c r="E6" s="16" t="s">
        <v>23</v>
      </c>
      <c r="F6" s="16">
        <f>SUM(F7:F11)</f>
        <v>0.7064727558303188</v>
      </c>
      <c r="G6" s="16">
        <f>SUM(G7:G11)</f>
        <v>0.7216193019597298</v>
      </c>
      <c r="H6" s="16">
        <f>SUM(H7:H11)</f>
        <v>0.7245190670843434</v>
      </c>
      <c r="I6" s="16">
        <f>SUM(I7:I11)</f>
        <v>0.7705982710455617</v>
      </c>
      <c r="J6" s="16">
        <f>SUM(J7:J11)</f>
        <v>0.7832601919184276</v>
      </c>
      <c r="K6" s="56">
        <v>0.79</v>
      </c>
      <c r="L6" s="16">
        <f>SUM(L7:L11)</f>
        <v>0.7956570413811735</v>
      </c>
      <c r="M6" s="16">
        <f>SUM(M7:M11)</f>
        <v>0.8215573809650778</v>
      </c>
      <c r="N6" s="38"/>
      <c r="O6" s="95" t="s">
        <v>110</v>
      </c>
      <c r="P6" s="127">
        <v>0</v>
      </c>
      <c r="Q6" s="128">
        <v>0</v>
      </c>
      <c r="R6" s="128">
        <v>0</v>
      </c>
      <c r="S6" s="128">
        <v>0</v>
      </c>
      <c r="T6" s="128">
        <v>0.13832849825518057</v>
      </c>
      <c r="U6" s="128">
        <v>0.161782233170538</v>
      </c>
      <c r="V6" s="128">
        <v>0.19789645628204686</v>
      </c>
      <c r="W6" s="128">
        <v>0.24959526350198188</v>
      </c>
      <c r="X6" s="128">
        <v>0.27333421485423026</v>
      </c>
      <c r="Y6" s="128">
        <v>0.30357965416422217</v>
      </c>
      <c r="Z6" s="128">
        <v>0.34028267842024884</v>
      </c>
      <c r="AA6" s="129">
        <v>0.37590604648595144</v>
      </c>
    </row>
    <row r="7" spans="1:27" ht="17.25" customHeight="1">
      <c r="A7" s="21" t="s">
        <v>3</v>
      </c>
      <c r="B7" s="212" t="str">
        <f>B6</f>
        <v>N/A</v>
      </c>
      <c r="C7" s="212" t="str">
        <f>C6</f>
        <v>N/A</v>
      </c>
      <c r="D7" s="212" t="str">
        <f>D6</f>
        <v>N/A</v>
      </c>
      <c r="E7" s="212" t="str">
        <f>E6</f>
        <v>N/A</v>
      </c>
      <c r="F7" s="16">
        <f>T5</f>
        <v>0.38162545267019143</v>
      </c>
      <c r="G7" s="16">
        <f aca="true" t="shared" si="1" ref="G7:M7">U5</f>
        <v>0.3469493802349342</v>
      </c>
      <c r="H7" s="16">
        <f t="shared" si="1"/>
        <v>0.27715357460707013</v>
      </c>
      <c r="I7" s="16">
        <f t="shared" si="1"/>
        <v>0.2014564047053058</v>
      </c>
      <c r="J7" s="16">
        <f t="shared" si="1"/>
        <v>0.1251156127208821</v>
      </c>
      <c r="K7" s="16">
        <f t="shared" si="1"/>
        <v>0.0783257148205915</v>
      </c>
      <c r="L7" s="16">
        <f t="shared" si="1"/>
        <v>0.05724812566481522</v>
      </c>
      <c r="M7" s="16">
        <f t="shared" si="1"/>
        <v>0.03657187189039</v>
      </c>
      <c r="N7" s="38"/>
      <c r="O7" s="95" t="s">
        <v>111</v>
      </c>
      <c r="P7" s="127">
        <v>0</v>
      </c>
      <c r="Q7" s="128">
        <v>0</v>
      </c>
      <c r="R7" s="128">
        <v>0</v>
      </c>
      <c r="S7" s="128">
        <v>0</v>
      </c>
      <c r="T7" s="128">
        <v>0.06294753177641951</v>
      </c>
      <c r="U7" s="128">
        <v>0.05903529108011304</v>
      </c>
      <c r="V7" s="128">
        <v>0.06319540105192116</v>
      </c>
      <c r="W7" s="128">
        <v>0.04016258789304875</v>
      </c>
      <c r="X7" s="128">
        <v>0.05916159283846414</v>
      </c>
      <c r="Y7" s="128">
        <v>0.06361455961151416</v>
      </c>
      <c r="Z7" s="128">
        <v>0.12385119331028555</v>
      </c>
      <c r="AA7" s="129">
        <v>0.15051980422349323</v>
      </c>
    </row>
    <row r="8" spans="1:27" ht="17.25" customHeight="1">
      <c r="A8" s="21" t="s">
        <v>28</v>
      </c>
      <c r="B8" s="213"/>
      <c r="C8" s="213"/>
      <c r="D8" s="213"/>
      <c r="E8" s="213"/>
      <c r="F8" s="16">
        <f>T6</f>
        <v>0.13832849825518057</v>
      </c>
      <c r="G8" s="16">
        <f aca="true" t="shared" si="2" ref="G8:M8">U6</f>
        <v>0.161782233170538</v>
      </c>
      <c r="H8" s="16">
        <f t="shared" si="2"/>
        <v>0.19789645628204686</v>
      </c>
      <c r="I8" s="16">
        <f t="shared" si="2"/>
        <v>0.24959526350198188</v>
      </c>
      <c r="J8" s="16">
        <f t="shared" si="2"/>
        <v>0.27333421485423026</v>
      </c>
      <c r="K8" s="16">
        <f t="shared" si="2"/>
        <v>0.30357965416422217</v>
      </c>
      <c r="L8" s="16">
        <f t="shared" si="2"/>
        <v>0.34028267842024884</v>
      </c>
      <c r="M8" s="16">
        <f t="shared" si="2"/>
        <v>0.37590604648595144</v>
      </c>
      <c r="N8" s="38"/>
      <c r="O8" s="95" t="s">
        <v>30</v>
      </c>
      <c r="P8" s="127">
        <v>0</v>
      </c>
      <c r="Q8" s="128">
        <v>0</v>
      </c>
      <c r="R8" s="128">
        <v>0</v>
      </c>
      <c r="S8" s="128">
        <v>0</v>
      </c>
      <c r="T8" s="128">
        <v>0.09512604481493904</v>
      </c>
      <c r="U8" s="128">
        <v>0.13376481261396736</v>
      </c>
      <c r="V8" s="128">
        <v>0.1761599544001272</v>
      </c>
      <c r="W8" s="128">
        <v>0.258515120213996</v>
      </c>
      <c r="X8" s="128">
        <v>0.30220869785195703</v>
      </c>
      <c r="Y8" s="128">
        <v>0.31293876733168297</v>
      </c>
      <c r="Z8" s="128">
        <v>0.25265433905565254</v>
      </c>
      <c r="AA8" s="129">
        <v>0.23525582397637465</v>
      </c>
    </row>
    <row r="9" spans="1:27" ht="17.25" customHeight="1">
      <c r="A9" s="21" t="s">
        <v>29</v>
      </c>
      <c r="B9" s="213"/>
      <c r="C9" s="213"/>
      <c r="D9" s="213"/>
      <c r="E9" s="213"/>
      <c r="F9" s="16">
        <f>T7</f>
        <v>0.06294753177641951</v>
      </c>
      <c r="G9" s="16">
        <f aca="true" t="shared" si="3" ref="G9:M11">U7</f>
        <v>0.05903529108011304</v>
      </c>
      <c r="H9" s="16">
        <f t="shared" si="3"/>
        <v>0.06319540105192116</v>
      </c>
      <c r="I9" s="16">
        <f t="shared" si="3"/>
        <v>0.04016258789304875</v>
      </c>
      <c r="J9" s="16">
        <f t="shared" si="3"/>
        <v>0.05916159283846414</v>
      </c>
      <c r="K9" s="16">
        <f t="shared" si="3"/>
        <v>0.06361455961151416</v>
      </c>
      <c r="L9" s="16">
        <f t="shared" si="3"/>
        <v>0.12385119331028555</v>
      </c>
      <c r="M9" s="16">
        <f t="shared" si="3"/>
        <v>0.15051980422349323</v>
      </c>
      <c r="N9" s="38"/>
      <c r="O9" s="1" t="s">
        <v>112</v>
      </c>
      <c r="P9" s="127">
        <v>0</v>
      </c>
      <c r="Q9" s="127">
        <v>0</v>
      </c>
      <c r="R9" s="127">
        <v>0</v>
      </c>
      <c r="S9" s="127">
        <v>0</v>
      </c>
      <c r="T9" s="127">
        <v>0.02844522831358817</v>
      </c>
      <c r="U9" s="127">
        <v>0.02008758486017717</v>
      </c>
      <c r="V9" s="127">
        <v>0.010113680743178127</v>
      </c>
      <c r="W9" s="127">
        <v>0.020868894731229208</v>
      </c>
      <c r="X9" s="127">
        <v>0.023440073652894015</v>
      </c>
      <c r="Y9" s="127">
        <v>0.02814265986434807</v>
      </c>
      <c r="Z9" s="127">
        <v>0.021620704930171476</v>
      </c>
      <c r="AA9" s="127">
        <v>0.02330383438886845</v>
      </c>
    </row>
    <row r="10" spans="1:15" ht="17.25" customHeight="1">
      <c r="A10" s="21" t="s">
        <v>30</v>
      </c>
      <c r="B10" s="213"/>
      <c r="C10" s="213"/>
      <c r="D10" s="213"/>
      <c r="E10" s="213"/>
      <c r="F10" s="16">
        <f>T8</f>
        <v>0.09512604481493904</v>
      </c>
      <c r="G10" s="16">
        <f t="shared" si="3"/>
        <v>0.13376481261396736</v>
      </c>
      <c r="H10" s="16">
        <f t="shared" si="3"/>
        <v>0.1761599544001272</v>
      </c>
      <c r="I10" s="16">
        <f t="shared" si="3"/>
        <v>0.258515120213996</v>
      </c>
      <c r="J10" s="16">
        <f t="shared" si="3"/>
        <v>0.30220869785195703</v>
      </c>
      <c r="K10" s="16">
        <f t="shared" si="3"/>
        <v>0.31293876733168297</v>
      </c>
      <c r="L10" s="16">
        <f t="shared" si="3"/>
        <v>0.25265433905565254</v>
      </c>
      <c r="M10" s="16">
        <f t="shared" si="3"/>
        <v>0.23525582397637465</v>
      </c>
      <c r="N10" s="38"/>
      <c r="O10" s="38"/>
    </row>
    <row r="11" spans="1:15" ht="17.25" customHeight="1">
      <c r="A11" s="21" t="s">
        <v>63</v>
      </c>
      <c r="B11" s="214"/>
      <c r="C11" s="214"/>
      <c r="D11" s="214"/>
      <c r="E11" s="214"/>
      <c r="F11" s="16">
        <f>T9</f>
        <v>0.02844522831358817</v>
      </c>
      <c r="G11" s="16">
        <f t="shared" si="3"/>
        <v>0.02008758486017717</v>
      </c>
      <c r="H11" s="16">
        <f t="shared" si="3"/>
        <v>0.010113680743178127</v>
      </c>
      <c r="I11" s="16">
        <f t="shared" si="3"/>
        <v>0.020868894731229208</v>
      </c>
      <c r="J11" s="16">
        <f t="shared" si="3"/>
        <v>0.023440073652894015</v>
      </c>
      <c r="K11" s="16">
        <f t="shared" si="3"/>
        <v>0.02814265986434807</v>
      </c>
      <c r="L11" s="16">
        <f t="shared" si="3"/>
        <v>0.021620704930171476</v>
      </c>
      <c r="M11" s="16">
        <f t="shared" si="3"/>
        <v>0.02330383438886845</v>
      </c>
      <c r="N11" s="38"/>
      <c r="O11" s="38"/>
    </row>
    <row r="12" spans="1:27" ht="17.25" customHeight="1">
      <c r="A12" s="24" t="s">
        <v>64</v>
      </c>
      <c r="B12" s="16" t="s">
        <v>23</v>
      </c>
      <c r="C12" s="16" t="s">
        <v>23</v>
      </c>
      <c r="D12" s="16" t="s">
        <v>23</v>
      </c>
      <c r="E12" s="16" t="s">
        <v>23</v>
      </c>
      <c r="F12" s="16">
        <v>1</v>
      </c>
      <c r="G12" s="16">
        <f>SUM(G5:G6)</f>
        <v>0.9999999999999972</v>
      </c>
      <c r="H12" s="16">
        <v>1</v>
      </c>
      <c r="I12" s="16">
        <f>SUM(I5:I6)</f>
        <v>0.9999999999999998</v>
      </c>
      <c r="J12" s="16">
        <f>SUM(J5:J6)</f>
        <v>1.0000000000000064</v>
      </c>
      <c r="K12" s="56">
        <v>1</v>
      </c>
      <c r="L12" s="16">
        <v>1</v>
      </c>
      <c r="M12" s="16">
        <f>SUM(M5:M6)</f>
        <v>0.9999999999999984</v>
      </c>
      <c r="N12" s="38"/>
      <c r="O12" s="38"/>
      <c r="P12" s="52">
        <v>2000</v>
      </c>
      <c r="Q12" s="1">
        <v>2001</v>
      </c>
      <c r="R12" s="1">
        <v>2002</v>
      </c>
      <c r="S12" s="1">
        <v>2003</v>
      </c>
      <c r="T12" s="1">
        <v>2004</v>
      </c>
      <c r="U12" s="1">
        <v>2005</v>
      </c>
      <c r="V12" s="1">
        <v>2006</v>
      </c>
      <c r="W12" s="1">
        <v>2007</v>
      </c>
      <c r="X12" s="1">
        <v>2008</v>
      </c>
      <c r="Y12" s="1">
        <v>2009</v>
      </c>
      <c r="Z12" s="1">
        <v>2010</v>
      </c>
      <c r="AA12" s="1">
        <v>2011</v>
      </c>
    </row>
    <row r="13" spans="1:27" ht="17.25" customHeight="1">
      <c r="A13" s="1" t="s">
        <v>138</v>
      </c>
      <c r="B13" s="4"/>
      <c r="P13" s="1" t="s">
        <v>96</v>
      </c>
      <c r="Q13" s="1" t="s">
        <v>96</v>
      </c>
      <c r="R13" s="1" t="s">
        <v>96</v>
      </c>
      <c r="S13" s="1" t="s">
        <v>96</v>
      </c>
      <c r="T13" s="1" t="s">
        <v>96</v>
      </c>
      <c r="U13" s="1" t="s">
        <v>96</v>
      </c>
      <c r="V13" s="1" t="s">
        <v>96</v>
      </c>
      <c r="W13" s="1" t="s">
        <v>96</v>
      </c>
      <c r="X13" s="1" t="s">
        <v>96</v>
      </c>
      <c r="Y13" s="1" t="s">
        <v>96</v>
      </c>
      <c r="Z13" s="1" t="s">
        <v>96</v>
      </c>
      <c r="AA13" s="1" t="s">
        <v>96</v>
      </c>
    </row>
    <row r="14" spans="1:27" ht="17.25" customHeight="1">
      <c r="A14" s="1" t="s">
        <v>139</v>
      </c>
      <c r="O14" s="1" t="s">
        <v>166</v>
      </c>
      <c r="P14" s="1">
        <v>-5</v>
      </c>
      <c r="Q14" s="1">
        <v>-5</v>
      </c>
      <c r="R14" s="1">
        <v>-5</v>
      </c>
      <c r="S14" s="1">
        <v>-5</v>
      </c>
      <c r="T14" s="1">
        <v>4.03</v>
      </c>
      <c r="U14" s="1">
        <v>3.44</v>
      </c>
      <c r="V14" s="1">
        <v>2.73</v>
      </c>
      <c r="W14" s="1">
        <v>4.22</v>
      </c>
      <c r="X14" s="1">
        <v>4.77</v>
      </c>
      <c r="Y14" s="1">
        <v>5.35</v>
      </c>
      <c r="Z14" s="1">
        <v>2.83</v>
      </c>
      <c r="AA14" s="1">
        <v>2.97</v>
      </c>
    </row>
    <row r="21" ht="17.25" customHeight="1" thickBot="1"/>
    <row r="22" spans="15:27" ht="17.25" customHeight="1" thickTop="1">
      <c r="O22" s="203"/>
      <c r="P22" s="119" t="s">
        <v>153</v>
      </c>
      <c r="Q22" s="118" t="s">
        <v>154</v>
      </c>
      <c r="R22" s="118" t="s">
        <v>155</v>
      </c>
      <c r="S22" s="118" t="s">
        <v>156</v>
      </c>
      <c r="T22" s="118" t="s">
        <v>157</v>
      </c>
      <c r="U22" s="118" t="s">
        <v>158</v>
      </c>
      <c r="V22" s="118" t="s">
        <v>159</v>
      </c>
      <c r="W22" s="118" t="s">
        <v>160</v>
      </c>
      <c r="X22" s="118" t="s">
        <v>161</v>
      </c>
      <c r="Y22" s="118" t="s">
        <v>162</v>
      </c>
      <c r="Z22" s="118" t="s">
        <v>163</v>
      </c>
      <c r="AA22" s="117" t="s">
        <v>164</v>
      </c>
    </row>
    <row r="23" spans="15:27" ht="17.25" customHeight="1" thickBot="1">
      <c r="O23" s="205"/>
      <c r="P23" s="88" t="s">
        <v>106</v>
      </c>
      <c r="Q23" s="89" t="s">
        <v>106</v>
      </c>
      <c r="R23" s="89" t="s">
        <v>106</v>
      </c>
      <c r="S23" s="89" t="s">
        <v>106</v>
      </c>
      <c r="T23" s="89" t="s">
        <v>106</v>
      </c>
      <c r="U23" s="89" t="s">
        <v>106</v>
      </c>
      <c r="V23" s="89" t="s">
        <v>106</v>
      </c>
      <c r="W23" s="89" t="s">
        <v>106</v>
      </c>
      <c r="X23" s="89" t="s">
        <v>106</v>
      </c>
      <c r="Y23" s="89" t="s">
        <v>106</v>
      </c>
      <c r="Z23" s="89" t="s">
        <v>106</v>
      </c>
      <c r="AA23" s="90" t="s">
        <v>106</v>
      </c>
    </row>
    <row r="24" spans="15:27" ht="17.25" customHeight="1" thickTop="1">
      <c r="O24" s="91" t="s">
        <v>107</v>
      </c>
      <c r="P24" s="124">
        <v>1</v>
      </c>
      <c r="Q24" s="125">
        <v>1</v>
      </c>
      <c r="R24" s="125">
        <v>1</v>
      </c>
      <c r="S24" s="125">
        <v>1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6">
        <v>0</v>
      </c>
    </row>
    <row r="25" spans="15:27" ht="17.25" customHeight="1">
      <c r="O25" s="95" t="s">
        <v>108</v>
      </c>
      <c r="P25" s="127">
        <v>0</v>
      </c>
      <c r="Q25" s="128">
        <v>0</v>
      </c>
      <c r="R25" s="128">
        <v>0</v>
      </c>
      <c r="S25" s="128">
        <v>0</v>
      </c>
      <c r="T25" s="128">
        <v>0.29352724416968207</v>
      </c>
      <c r="U25" s="128">
        <v>0.27838069804026744</v>
      </c>
      <c r="V25" s="128">
        <v>0.2754809329156575</v>
      </c>
      <c r="W25" s="128">
        <v>0.22940172895443808</v>
      </c>
      <c r="X25" s="128">
        <v>0.21673980808157897</v>
      </c>
      <c r="Y25" s="128">
        <v>0.21339864420764068</v>
      </c>
      <c r="Z25" s="128">
        <v>0.20434295861881505</v>
      </c>
      <c r="AA25" s="129">
        <v>0.17844261903492062</v>
      </c>
    </row>
    <row r="26" spans="15:27" ht="17.25" customHeight="1">
      <c r="O26" s="95" t="s">
        <v>109</v>
      </c>
      <c r="P26" s="127">
        <v>0</v>
      </c>
      <c r="Q26" s="128">
        <v>0</v>
      </c>
      <c r="R26" s="128">
        <v>0</v>
      </c>
      <c r="S26" s="128">
        <v>0</v>
      </c>
      <c r="T26" s="128">
        <v>0.38162545267019143</v>
      </c>
      <c r="U26" s="128">
        <v>0.3469493802349342</v>
      </c>
      <c r="V26" s="128">
        <v>0.27715357460707013</v>
      </c>
      <c r="W26" s="128">
        <v>0.2014564047053058</v>
      </c>
      <c r="X26" s="128">
        <v>0.1251156127208821</v>
      </c>
      <c r="Y26" s="128">
        <v>0.0783257148205915</v>
      </c>
      <c r="Z26" s="128">
        <v>0.05724812566481522</v>
      </c>
      <c r="AA26" s="129">
        <v>0.03657187189039</v>
      </c>
    </row>
    <row r="27" spans="15:27" ht="17.25" customHeight="1">
      <c r="O27" s="95" t="s">
        <v>110</v>
      </c>
      <c r="P27" s="127">
        <v>0</v>
      </c>
      <c r="Q27" s="128">
        <v>0</v>
      </c>
      <c r="R27" s="128">
        <v>0</v>
      </c>
      <c r="S27" s="128">
        <v>0</v>
      </c>
      <c r="T27" s="128">
        <v>0.13832849825518057</v>
      </c>
      <c r="U27" s="128">
        <v>0.161782233170538</v>
      </c>
      <c r="V27" s="128">
        <v>0.19789645628204686</v>
      </c>
      <c r="W27" s="128">
        <v>0.24959526350198188</v>
      </c>
      <c r="X27" s="128">
        <v>0.27333421485423026</v>
      </c>
      <c r="Y27" s="128">
        <v>0.30357965416422217</v>
      </c>
      <c r="Z27" s="128">
        <v>0.34028267842024884</v>
      </c>
      <c r="AA27" s="129">
        <v>0.37590604648595144</v>
      </c>
    </row>
    <row r="28" spans="15:27" ht="17.25" customHeight="1">
      <c r="O28" s="95" t="s">
        <v>111</v>
      </c>
      <c r="P28" s="127">
        <v>0</v>
      </c>
      <c r="Q28" s="128">
        <v>0</v>
      </c>
      <c r="R28" s="128">
        <v>0</v>
      </c>
      <c r="S28" s="128">
        <v>0</v>
      </c>
      <c r="T28" s="128">
        <v>0.06294753177641951</v>
      </c>
      <c r="U28" s="128">
        <v>0.05903529108011304</v>
      </c>
      <c r="V28" s="128">
        <v>0.06319540105192116</v>
      </c>
      <c r="W28" s="128">
        <v>0.04016258789304875</v>
      </c>
      <c r="X28" s="128">
        <v>0.05916159283846414</v>
      </c>
      <c r="Y28" s="128">
        <v>0.06361455961151416</v>
      </c>
      <c r="Z28" s="128">
        <v>0.12385119331028555</v>
      </c>
      <c r="AA28" s="129">
        <v>0.15051980422349323</v>
      </c>
    </row>
    <row r="29" spans="15:27" ht="17.25" customHeight="1">
      <c r="O29" s="95" t="s">
        <v>30</v>
      </c>
      <c r="P29" s="127">
        <v>0</v>
      </c>
      <c r="Q29" s="128">
        <v>0</v>
      </c>
      <c r="R29" s="128">
        <v>0</v>
      </c>
      <c r="S29" s="128">
        <v>0</v>
      </c>
      <c r="T29" s="128">
        <v>0.09512604481493904</v>
      </c>
      <c r="U29" s="128">
        <v>0.13376481261396736</v>
      </c>
      <c r="V29" s="128">
        <v>0.1761599544001272</v>
      </c>
      <c r="W29" s="128">
        <v>0.258515120213996</v>
      </c>
      <c r="X29" s="128">
        <v>0.30220869785195703</v>
      </c>
      <c r="Y29" s="128">
        <v>0.31293876733168297</v>
      </c>
      <c r="Z29" s="128">
        <v>0.25265433905565254</v>
      </c>
      <c r="AA29" s="129">
        <v>0.23525582397637465</v>
      </c>
    </row>
    <row r="30" spans="15:27" ht="17.25" customHeight="1">
      <c r="O30" s="95" t="s">
        <v>112</v>
      </c>
      <c r="P30" s="127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0.021620704930171476</v>
      </c>
      <c r="AA30" s="129">
        <v>0.02330383438886845</v>
      </c>
    </row>
    <row r="31" spans="15:27" ht="17.25" customHeight="1">
      <c r="O31" s="95" t="s">
        <v>112</v>
      </c>
      <c r="P31" s="127">
        <v>0</v>
      </c>
      <c r="Q31" s="128">
        <v>0</v>
      </c>
      <c r="R31" s="128">
        <v>0</v>
      </c>
      <c r="S31" s="128">
        <v>0</v>
      </c>
      <c r="T31" s="130">
        <v>0.006704830894117855</v>
      </c>
      <c r="U31" s="130">
        <v>0.0027220415343284666</v>
      </c>
      <c r="V31" s="130">
        <v>0.00018622456041145156</v>
      </c>
      <c r="W31" s="130">
        <v>0.00899287754875829</v>
      </c>
      <c r="X31" s="128">
        <v>0.010850720749202408</v>
      </c>
      <c r="Y31" s="128">
        <v>0.013873749992683412</v>
      </c>
      <c r="Z31" s="128">
        <v>0</v>
      </c>
      <c r="AA31" s="129">
        <v>0</v>
      </c>
    </row>
    <row r="32" spans="15:27" ht="17.25" customHeight="1" thickBot="1">
      <c r="O32" s="99" t="s">
        <v>112</v>
      </c>
      <c r="P32" s="131">
        <v>0</v>
      </c>
      <c r="Q32" s="132">
        <v>0</v>
      </c>
      <c r="R32" s="132">
        <v>0</v>
      </c>
      <c r="S32" s="132">
        <v>0</v>
      </c>
      <c r="T32" s="132">
        <v>0.021740397419470314</v>
      </c>
      <c r="U32" s="132">
        <v>0.017365543325848703</v>
      </c>
      <c r="V32" s="133">
        <v>0.009927456182766674</v>
      </c>
      <c r="W32" s="132">
        <v>0.011876017182470918</v>
      </c>
      <c r="X32" s="132">
        <v>0.012589352903691606</v>
      </c>
      <c r="Y32" s="132">
        <v>0.014268909871664657</v>
      </c>
      <c r="Z32" s="132">
        <v>0</v>
      </c>
      <c r="AA32" s="134">
        <v>0</v>
      </c>
    </row>
    <row r="33" spans="16:27" ht="17.25" customHeight="1" thickBot="1" thickTop="1">
      <c r="P33" s="132">
        <f>SUM(P30:P32)</f>
        <v>0</v>
      </c>
      <c r="Q33" s="132">
        <f aca="true" t="shared" si="4" ref="Q33:AA33">SUM(Q30:Q32)</f>
        <v>0</v>
      </c>
      <c r="R33" s="132">
        <f t="shared" si="4"/>
        <v>0</v>
      </c>
      <c r="S33" s="132">
        <f t="shared" si="4"/>
        <v>0</v>
      </c>
      <c r="T33" s="132">
        <f>SUM(T30:T32)</f>
        <v>0.02844522831358817</v>
      </c>
      <c r="U33" s="132">
        <f t="shared" si="4"/>
        <v>0.02008758486017717</v>
      </c>
      <c r="V33" s="132">
        <f t="shared" si="4"/>
        <v>0.010113680743178127</v>
      </c>
      <c r="W33" s="132">
        <f t="shared" si="4"/>
        <v>0.020868894731229208</v>
      </c>
      <c r="X33" s="132">
        <f t="shared" si="4"/>
        <v>0.023440073652894015</v>
      </c>
      <c r="Y33" s="132">
        <f t="shared" si="4"/>
        <v>0.02814265986434807</v>
      </c>
      <c r="Z33" s="132">
        <f t="shared" si="4"/>
        <v>0.021620704930171476</v>
      </c>
      <c r="AA33" s="132">
        <f t="shared" si="4"/>
        <v>0.02330383438886845</v>
      </c>
    </row>
    <row r="34" ht="17.25" customHeight="1" thickTop="1"/>
  </sheetData>
  <sheetProtection/>
  <mergeCells count="7">
    <mergeCell ref="B7:B11"/>
    <mergeCell ref="C7:C11"/>
    <mergeCell ref="D7:D11"/>
    <mergeCell ref="E7:E11"/>
    <mergeCell ref="O22:O23"/>
    <mergeCell ref="O1:O2"/>
    <mergeCell ref="A1:M2"/>
  </mergeCells>
  <printOptions horizontalCentered="1"/>
  <pageMargins left="0.75" right="0.75" top="0.75" bottom="1" header="0.5" footer="0.5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0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17.25" customHeight="1"/>
  <cols>
    <col min="1" max="1" width="17.140625" style="5" bestFit="1" customWidth="1"/>
    <col min="2" max="10" width="9.28125" style="1" bestFit="1" customWidth="1"/>
    <col min="11" max="13" width="9.140625" style="1" customWidth="1"/>
    <col min="14" max="14" width="0" style="1" hidden="1" customWidth="1"/>
    <col min="15" max="16" width="9.140625" style="1" hidden="1" customWidth="1"/>
    <col min="17" max="17" width="14.7109375" style="1" hidden="1" customWidth="1"/>
    <col min="18" max="18" width="13.421875" style="1" hidden="1" customWidth="1"/>
    <col min="19" max="21" width="14.7109375" style="1" hidden="1" customWidth="1"/>
    <col min="22" max="28" width="9.140625" style="1" hidden="1" customWidth="1"/>
    <col min="29" max="29" width="0" style="1" hidden="1" customWidth="1"/>
    <col min="30" max="16384" width="9.140625" style="1" customWidth="1"/>
  </cols>
  <sheetData>
    <row r="1" spans="1:29" ht="21" customHeight="1" thickTop="1">
      <c r="A1" s="193" t="s">
        <v>169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0"/>
      <c r="O1" s="215"/>
      <c r="P1" s="216"/>
      <c r="Q1" s="206" t="s">
        <v>141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8"/>
      <c r="AC1"/>
    </row>
    <row r="2" spans="1:29" ht="33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0"/>
      <c r="O2" s="217"/>
      <c r="P2" s="218"/>
      <c r="Q2" s="85" t="s">
        <v>153</v>
      </c>
      <c r="R2" s="86" t="s">
        <v>154</v>
      </c>
      <c r="S2" s="86" t="s">
        <v>155</v>
      </c>
      <c r="T2" s="86" t="s">
        <v>156</v>
      </c>
      <c r="U2" s="86" t="s">
        <v>157</v>
      </c>
      <c r="V2" s="86" t="s">
        <v>158</v>
      </c>
      <c r="W2" s="86" t="s">
        <v>159</v>
      </c>
      <c r="X2" s="86" t="s">
        <v>160</v>
      </c>
      <c r="Y2" s="86" t="s">
        <v>161</v>
      </c>
      <c r="Z2" s="86" t="s">
        <v>162</v>
      </c>
      <c r="AA2" s="86" t="s">
        <v>163</v>
      </c>
      <c r="AB2" s="87" t="s">
        <v>164</v>
      </c>
      <c r="AC2" s="136"/>
    </row>
    <row r="3" spans="15:29" ht="21" customHeight="1" thickBot="1">
      <c r="O3" s="219"/>
      <c r="P3" s="220"/>
      <c r="Q3" s="88" t="s">
        <v>104</v>
      </c>
      <c r="R3" s="89" t="s">
        <v>104</v>
      </c>
      <c r="S3" s="89" t="s">
        <v>104</v>
      </c>
      <c r="T3" s="89" t="s">
        <v>104</v>
      </c>
      <c r="U3" s="89" t="s">
        <v>104</v>
      </c>
      <c r="V3" s="89" t="s">
        <v>104</v>
      </c>
      <c r="W3" s="89" t="s">
        <v>104</v>
      </c>
      <c r="X3" s="89" t="s">
        <v>104</v>
      </c>
      <c r="Y3" s="89" t="s">
        <v>104</v>
      </c>
      <c r="Z3" s="89" t="s">
        <v>104</v>
      </c>
      <c r="AA3" s="89" t="s">
        <v>104</v>
      </c>
      <c r="AB3" s="90" t="s">
        <v>104</v>
      </c>
      <c r="AC3" s="136"/>
    </row>
    <row r="4" spans="1:29" ht="17.25" customHeight="1" thickTop="1">
      <c r="A4" s="257"/>
      <c r="B4" s="257">
        <v>2000</v>
      </c>
      <c r="C4" s="257">
        <v>2001</v>
      </c>
      <c r="D4" s="257">
        <v>2002</v>
      </c>
      <c r="E4" s="257">
        <v>2003</v>
      </c>
      <c r="F4" s="257">
        <v>2004</v>
      </c>
      <c r="G4" s="257">
        <v>2005</v>
      </c>
      <c r="H4" s="257">
        <v>2006</v>
      </c>
      <c r="I4" s="257">
        <v>2007</v>
      </c>
      <c r="J4" s="257">
        <v>2008</v>
      </c>
      <c r="K4" s="300">
        <v>2009</v>
      </c>
      <c r="L4" s="300">
        <v>2010</v>
      </c>
      <c r="M4" s="300">
        <v>2011</v>
      </c>
      <c r="O4" s="221" t="s">
        <v>142</v>
      </c>
      <c r="P4" s="137" t="s">
        <v>2</v>
      </c>
      <c r="Q4" s="92">
        <v>8307.26842421571</v>
      </c>
      <c r="R4" s="93">
        <v>8912.392220000023</v>
      </c>
      <c r="S4" s="93">
        <v>7619.952424530349</v>
      </c>
      <c r="T4" s="93">
        <v>6705.029484624964</v>
      </c>
      <c r="U4" s="93">
        <v>5966.135292877963</v>
      </c>
      <c r="V4" s="93">
        <v>5919.342000108013</v>
      </c>
      <c r="W4" s="93">
        <v>5178.918995458503</v>
      </c>
      <c r="X4" s="93">
        <v>4696.916959146833</v>
      </c>
      <c r="Y4" s="93">
        <v>4497.21057041553</v>
      </c>
      <c r="Z4" s="93">
        <v>4221.719360351563</v>
      </c>
      <c r="AA4" s="93">
        <v>4230.06992340088</v>
      </c>
      <c r="AB4" s="94">
        <v>3832.639479637147</v>
      </c>
      <c r="AC4" s="136"/>
    </row>
    <row r="5" spans="1:29" s="6" customFormat="1" ht="17.25" customHeight="1">
      <c r="A5" s="224" t="s">
        <v>40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81"/>
      <c r="O5" s="222"/>
      <c r="P5" s="138" t="s">
        <v>113</v>
      </c>
      <c r="Q5" s="96">
        <v>585.403660908908</v>
      </c>
      <c r="R5" s="97">
        <v>387.4953099999996</v>
      </c>
      <c r="S5" s="97">
        <v>806.981166143081</v>
      </c>
      <c r="T5" s="97">
        <v>851.132840761946</v>
      </c>
      <c r="U5" s="97">
        <v>881.2997922026599</v>
      </c>
      <c r="V5" s="97">
        <v>907.8681384370763</v>
      </c>
      <c r="W5" s="97">
        <v>792.8103915439259</v>
      </c>
      <c r="X5" s="97">
        <v>702.8107999390651</v>
      </c>
      <c r="Y5" s="97">
        <v>670.5549993890093</v>
      </c>
      <c r="Z5" s="97">
        <v>676.1533737182634</v>
      </c>
      <c r="AA5" s="97">
        <v>614.745521545412</v>
      </c>
      <c r="AB5" s="98">
        <v>638.078331947327</v>
      </c>
      <c r="AC5"/>
    </row>
    <row r="6" spans="1:29" ht="17.25" customHeight="1">
      <c r="A6" s="21" t="s">
        <v>2</v>
      </c>
      <c r="B6" s="16">
        <f aca="true" t="shared" si="0" ref="B6:B11">Q4/$Q$10</f>
        <v>0.857126685006188</v>
      </c>
      <c r="C6" s="16">
        <f aca="true" t="shared" si="1" ref="C6:C11">R4/$R$10</f>
        <v>0.8920446812563084</v>
      </c>
      <c r="D6" s="16">
        <f aca="true" t="shared" si="2" ref="D6:D11">S4/$S$10</f>
        <v>0.7797740917448314</v>
      </c>
      <c r="E6" s="16">
        <f aca="true" t="shared" si="3" ref="E6:E11">T4/$T$10</f>
        <v>0.7471609961669474</v>
      </c>
      <c r="F6" s="16">
        <f aca="true" t="shared" si="4" ref="F6:F11">U4/$U$10</f>
        <v>0.706971832311657</v>
      </c>
      <c r="G6" s="16">
        <f aca="true" t="shared" si="5" ref="G6:G11">V4/$V$10</f>
        <v>0.6971313155232401</v>
      </c>
      <c r="H6" s="16">
        <f aca="true" t="shared" si="6" ref="H6:H11">W4/$W$10</f>
        <v>0.6033926360781378</v>
      </c>
      <c r="I6" s="16">
        <f aca="true" t="shared" si="7" ref="I6:I11">X4/$X$10</f>
        <v>0.5718880992507854</v>
      </c>
      <c r="J6" s="16">
        <f aca="true" t="shared" si="8" ref="J6:M11">Y4/$Y$10</f>
        <v>0.5627140355196685</v>
      </c>
      <c r="K6" s="16">
        <f t="shared" si="8"/>
        <v>0.5282431633783696</v>
      </c>
      <c r="L6" s="16">
        <f t="shared" si="8"/>
        <v>0.5292880286251193</v>
      </c>
      <c r="M6" s="16">
        <f>AB4/$Y$10</f>
        <v>0.4795594946045299</v>
      </c>
      <c r="N6" s="38"/>
      <c r="O6" s="222"/>
      <c r="P6" s="138" t="s">
        <v>114</v>
      </c>
      <c r="Q6" s="96">
        <v>314.5106287511026</v>
      </c>
      <c r="R6" s="97">
        <v>284.04876999999976</v>
      </c>
      <c r="S6" s="97">
        <v>531.7784489019477</v>
      </c>
      <c r="T6" s="97">
        <v>532.6795247526799</v>
      </c>
      <c r="U6" s="97">
        <v>634.6885049718503</v>
      </c>
      <c r="V6" s="97">
        <v>639.2172978526842</v>
      </c>
      <c r="W6" s="97">
        <v>818.327249808711</v>
      </c>
      <c r="X6" s="97">
        <v>798.4621486046796</v>
      </c>
      <c r="Y6" s="97">
        <v>803.7553379348294</v>
      </c>
      <c r="Z6" s="97">
        <v>821.7881202697772</v>
      </c>
      <c r="AA6" s="97">
        <v>825.7312774658226</v>
      </c>
      <c r="AB6" s="98">
        <v>916.2058115005492</v>
      </c>
      <c r="AC6" s="136"/>
    </row>
    <row r="7" spans="1:29" ht="17.25" customHeight="1">
      <c r="A7" s="21">
        <v>1</v>
      </c>
      <c r="B7" s="16">
        <f t="shared" si="0"/>
        <v>0.06040073266474601</v>
      </c>
      <c r="C7" s="16">
        <f t="shared" si="1"/>
        <v>0.0387845509673118</v>
      </c>
      <c r="D7" s="16">
        <f t="shared" si="2"/>
        <v>0.08258096256069343</v>
      </c>
      <c r="E7" s="16">
        <f t="shared" si="3"/>
        <v>0.09484421547024253</v>
      </c>
      <c r="F7" s="16">
        <f t="shared" si="4"/>
        <v>0.10443178009274512</v>
      </c>
      <c r="G7" s="16">
        <f t="shared" si="5"/>
        <v>0.10692122699765028</v>
      </c>
      <c r="H7" s="16">
        <f t="shared" si="6"/>
        <v>0.0923698463875043</v>
      </c>
      <c r="I7" s="16">
        <f t="shared" si="7"/>
        <v>0.08557296967478939</v>
      </c>
      <c r="J7" s="16">
        <f t="shared" si="8"/>
        <v>0.08390327822902317</v>
      </c>
      <c r="K7" s="16">
        <f t="shared" si="8"/>
        <v>0.08460377551769545</v>
      </c>
      <c r="L7" s="16">
        <f t="shared" si="8"/>
        <v>0.07692011032841174</v>
      </c>
      <c r="M7" s="16">
        <f t="shared" si="8"/>
        <v>0.07983963115041848</v>
      </c>
      <c r="N7" s="38"/>
      <c r="O7" s="222"/>
      <c r="P7" s="138" t="s">
        <v>4</v>
      </c>
      <c r="Q7" s="96">
        <v>335.63766707511115</v>
      </c>
      <c r="R7" s="97">
        <v>300.8553599999998</v>
      </c>
      <c r="S7" s="97">
        <v>563.5328257518406</v>
      </c>
      <c r="T7" s="97">
        <v>594.9328784298813</v>
      </c>
      <c r="U7" s="97">
        <v>680.8050124653425</v>
      </c>
      <c r="V7" s="97">
        <v>700.3459022170304</v>
      </c>
      <c r="W7" s="97">
        <v>1195.1317620911084</v>
      </c>
      <c r="X7" s="97">
        <v>1238.9736598541826</v>
      </c>
      <c r="Y7" s="97">
        <v>1245.8898078031789</v>
      </c>
      <c r="Z7" s="97">
        <v>1396.5654373168964</v>
      </c>
      <c r="AA7" s="97">
        <v>1392.3150062561053</v>
      </c>
      <c r="AB7" s="98">
        <v>1538.805508613587</v>
      </c>
      <c r="AC7" s="136"/>
    </row>
    <row r="8" spans="1:29" ht="17.25" customHeight="1">
      <c r="A8" s="21">
        <v>2</v>
      </c>
      <c r="B8" s="16">
        <f t="shared" si="0"/>
        <v>0.032450552799621994</v>
      </c>
      <c r="C8" s="16">
        <f t="shared" si="1"/>
        <v>0.028430547965257257</v>
      </c>
      <c r="D8" s="16">
        <f t="shared" si="2"/>
        <v>0.05441858871284872</v>
      </c>
      <c r="E8" s="16">
        <f t="shared" si="3"/>
        <v>0.05935803343811989</v>
      </c>
      <c r="F8" s="16">
        <f t="shared" si="4"/>
        <v>0.07520897084629244</v>
      </c>
      <c r="G8" s="16">
        <f t="shared" si="5"/>
        <v>0.07528174512456302</v>
      </c>
      <c r="H8" s="16">
        <f t="shared" si="6"/>
        <v>0.09534279969809337</v>
      </c>
      <c r="I8" s="16">
        <f t="shared" si="7"/>
        <v>0.09721930459085074</v>
      </c>
      <c r="J8" s="16">
        <f t="shared" si="8"/>
        <v>0.10056998726168005</v>
      </c>
      <c r="K8" s="16">
        <f t="shared" si="8"/>
        <v>0.10282634140842589</v>
      </c>
      <c r="L8" s="16">
        <f t="shared" si="8"/>
        <v>0.10331972944612902</v>
      </c>
      <c r="M8" s="16">
        <f t="shared" si="8"/>
        <v>0.1146403668415309</v>
      </c>
      <c r="N8" s="38"/>
      <c r="O8" s="222"/>
      <c r="P8" s="138" t="s">
        <v>5</v>
      </c>
      <c r="Q8" s="96">
        <v>101.46683896281054</v>
      </c>
      <c r="R8" s="97">
        <v>73.42226000000001</v>
      </c>
      <c r="S8" s="97">
        <v>175.22114252980342</v>
      </c>
      <c r="T8" s="97">
        <v>195.9576432287717</v>
      </c>
      <c r="U8" s="97">
        <v>198.08883652290947</v>
      </c>
      <c r="V8" s="97">
        <v>215.36124762952807</v>
      </c>
      <c r="W8" s="97">
        <v>429.9302657297683</v>
      </c>
      <c r="X8" s="97">
        <v>523.745278959136</v>
      </c>
      <c r="Y8" s="97">
        <v>509.83147673215194</v>
      </c>
      <c r="Z8" s="97">
        <v>551.4977455139177</v>
      </c>
      <c r="AA8" s="97">
        <v>614.107608795168</v>
      </c>
      <c r="AB8" s="98">
        <v>686.2578868865969</v>
      </c>
      <c r="AC8" s="136"/>
    </row>
    <row r="9" spans="1:29" ht="17.25" customHeight="1">
      <c r="A9" s="25" t="s">
        <v>4</v>
      </c>
      <c r="B9" s="16">
        <f t="shared" si="0"/>
        <v>0.03463039669028883</v>
      </c>
      <c r="C9" s="16">
        <f t="shared" si="1"/>
        <v>0.030112725864240637</v>
      </c>
      <c r="D9" s="16">
        <f t="shared" si="2"/>
        <v>0.05766811561111863</v>
      </c>
      <c r="E9" s="16">
        <f t="shared" si="3"/>
        <v>0.06629510625112524</v>
      </c>
      <c r="F9" s="16">
        <f t="shared" si="4"/>
        <v>0.08067365949346546</v>
      </c>
      <c r="G9" s="16">
        <f t="shared" si="5"/>
        <v>0.08248096834495453</v>
      </c>
      <c r="H9" s="16">
        <f t="shared" si="6"/>
        <v>0.1392440594304024</v>
      </c>
      <c r="I9" s="16">
        <f t="shared" si="7"/>
        <v>0.15085518809864212</v>
      </c>
      <c r="J9" s="16">
        <f t="shared" si="8"/>
        <v>0.15589211814401946</v>
      </c>
      <c r="K9" s="16">
        <f t="shared" si="8"/>
        <v>0.1747454251463412</v>
      </c>
      <c r="L9" s="16">
        <f t="shared" si="8"/>
        <v>0.17421358942785162</v>
      </c>
      <c r="M9" s="16">
        <f t="shared" si="8"/>
        <v>0.19254323187091507</v>
      </c>
      <c r="N9" s="38"/>
      <c r="O9" s="222"/>
      <c r="P9" s="138" t="s">
        <v>6</v>
      </c>
      <c r="Q9" s="96">
        <v>47.70880533640471</v>
      </c>
      <c r="R9" s="97">
        <v>32.75672000000001</v>
      </c>
      <c r="S9" s="97">
        <v>74.53399214279716</v>
      </c>
      <c r="T9" s="97">
        <v>94.27660220178412</v>
      </c>
      <c r="U9" s="97">
        <v>77.98256095925842</v>
      </c>
      <c r="V9" s="97">
        <v>108.86541375576739</v>
      </c>
      <c r="W9" s="97">
        <v>167.88133536781348</v>
      </c>
      <c r="X9" s="97">
        <v>252.09115349620618</v>
      </c>
      <c r="Y9" s="97">
        <v>264.75780513486126</v>
      </c>
      <c r="Z9" s="97">
        <v>323.5589981079115</v>
      </c>
      <c r="AA9" s="97">
        <v>400.3086090087905</v>
      </c>
      <c r="AB9" s="98">
        <v>408.3891868591311</v>
      </c>
      <c r="AC9" s="136"/>
    </row>
    <row r="10" spans="1:29" ht="17.25" customHeight="1" thickBot="1">
      <c r="A10" s="25" t="s">
        <v>5</v>
      </c>
      <c r="B10" s="16">
        <f t="shared" si="0"/>
        <v>0.01046913749226315</v>
      </c>
      <c r="C10" s="16">
        <f t="shared" si="1"/>
        <v>0.007348861551653933</v>
      </c>
      <c r="D10" s="16">
        <f t="shared" si="2"/>
        <v>0.01793093967763065</v>
      </c>
      <c r="E10" s="16">
        <f t="shared" si="3"/>
        <v>0.021836131855507517</v>
      </c>
      <c r="F10" s="16">
        <f t="shared" si="4"/>
        <v>0.023473022457982357</v>
      </c>
      <c r="G10" s="16">
        <f t="shared" si="5"/>
        <v>0.025363472809977795</v>
      </c>
      <c r="H10" s="16">
        <f t="shared" si="6"/>
        <v>0.05009090827563568</v>
      </c>
      <c r="I10" s="16">
        <f t="shared" si="7"/>
        <v>0.06377027626435179</v>
      </c>
      <c r="J10" s="16">
        <f t="shared" si="8"/>
        <v>0.06379272733951467</v>
      </c>
      <c r="K10" s="16">
        <f t="shared" si="8"/>
        <v>0.06900622443602004</v>
      </c>
      <c r="L10" s="16">
        <f t="shared" si="8"/>
        <v>0.07684029141569268</v>
      </c>
      <c r="M10" s="16">
        <f t="shared" si="8"/>
        <v>0.08586810399262144</v>
      </c>
      <c r="N10" s="38"/>
      <c r="O10" s="223"/>
      <c r="P10" s="139" t="s">
        <v>64</v>
      </c>
      <c r="Q10" s="100">
        <v>9691.996025250031</v>
      </c>
      <c r="R10" s="101">
        <v>9990.970640000098</v>
      </c>
      <c r="S10" s="101">
        <v>9771.999999999816</v>
      </c>
      <c r="T10" s="101">
        <v>8974.008973999998</v>
      </c>
      <c r="U10" s="101">
        <v>8438.999999999845</v>
      </c>
      <c r="V10" s="101">
        <v>8491.00000000026</v>
      </c>
      <c r="W10" s="101">
        <v>8582.999999999745</v>
      </c>
      <c r="X10" s="101">
        <v>8213.000000000231</v>
      </c>
      <c r="Y10" s="101">
        <v>7991.999997409589</v>
      </c>
      <c r="Z10" s="101">
        <v>7991.283035278322</v>
      </c>
      <c r="AA10" s="101">
        <v>8077.277946472171</v>
      </c>
      <c r="AB10" s="102">
        <v>8020.376205444337</v>
      </c>
      <c r="AC10" s="136"/>
    </row>
    <row r="11" spans="1:14" ht="17.25" customHeight="1" thickTop="1">
      <c r="A11" s="21" t="s">
        <v>6</v>
      </c>
      <c r="B11" s="16">
        <f t="shared" si="0"/>
        <v>0.004922495346893617</v>
      </c>
      <c r="C11" s="16">
        <f t="shared" si="1"/>
        <v>0.0032786323952203795</v>
      </c>
      <c r="D11" s="16">
        <f t="shared" si="2"/>
        <v>0.007627301692877462</v>
      </c>
      <c r="E11" s="16">
        <f t="shared" si="3"/>
        <v>0.010505516818060643</v>
      </c>
      <c r="F11" s="16">
        <f t="shared" si="4"/>
        <v>0.009240734797874139</v>
      </c>
      <c r="G11" s="16">
        <f t="shared" si="5"/>
        <v>0.012821271199595342</v>
      </c>
      <c r="H11" s="16">
        <f t="shared" si="6"/>
        <v>0.019559750130236333</v>
      </c>
      <c r="I11" s="16">
        <f t="shared" si="7"/>
        <v>0.030694162120564847</v>
      </c>
      <c r="J11" s="16">
        <f t="shared" si="8"/>
        <v>0.03312785350609059</v>
      </c>
      <c r="K11" s="16">
        <f t="shared" si="8"/>
        <v>0.04048536013673489</v>
      </c>
      <c r="L11" s="16">
        <f t="shared" si="8"/>
        <v>0.05008866480712471</v>
      </c>
      <c r="M11" s="16">
        <f t="shared" si="8"/>
        <v>0.05109974812205961</v>
      </c>
      <c r="N11" s="38"/>
    </row>
    <row r="12" spans="1:14" ht="17.25" customHeight="1">
      <c r="A12" s="24" t="s">
        <v>64</v>
      </c>
      <c r="B12" s="16">
        <f>SUM(B6:B11)</f>
        <v>1.0000000000000016</v>
      </c>
      <c r="C12" s="16">
        <f aca="true" t="shared" si="9" ref="C12:K12">SUM(C6:C11)</f>
        <v>0.9999999999999925</v>
      </c>
      <c r="D12" s="16">
        <f t="shared" si="9"/>
        <v>1.0000000000000002</v>
      </c>
      <c r="E12" s="16">
        <f t="shared" si="9"/>
        <v>1.000000000000003</v>
      </c>
      <c r="F12" s="16">
        <f t="shared" si="9"/>
        <v>1.0000000000000164</v>
      </c>
      <c r="G12" s="16">
        <f t="shared" si="9"/>
        <v>0.999999999999981</v>
      </c>
      <c r="H12" s="16">
        <f t="shared" si="9"/>
        <v>1.0000000000000098</v>
      </c>
      <c r="I12" s="16">
        <f t="shared" si="9"/>
        <v>0.9999999999999845</v>
      </c>
      <c r="J12" s="16">
        <f t="shared" si="9"/>
        <v>0.9999999999999966</v>
      </c>
      <c r="K12" s="16">
        <f t="shared" si="9"/>
        <v>0.999910290023587</v>
      </c>
      <c r="L12" s="56">
        <v>1</v>
      </c>
      <c r="M12" s="56">
        <v>1</v>
      </c>
      <c r="N12" s="135"/>
    </row>
    <row r="13" spans="1:13" ht="17.25" customHeight="1">
      <c r="A13" s="20" t="s">
        <v>41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59"/>
    </row>
    <row r="14" spans="1:14" ht="17.25" customHeight="1">
      <c r="A14" s="21">
        <v>1</v>
      </c>
      <c r="B14" s="16">
        <f>Q5/SUM(Q5:Q9)</f>
        <v>0.42275727043473</v>
      </c>
      <c r="C14" s="16">
        <f aca="true" t="shared" si="10" ref="C14:M14">R5/SUM(R5:R9)</f>
        <v>0.35926484603687864</v>
      </c>
      <c r="D14" s="16">
        <f t="shared" si="10"/>
        <v>0.374982958249442</v>
      </c>
      <c r="E14" s="16">
        <f t="shared" si="10"/>
        <v>0.37511702716906026</v>
      </c>
      <c r="F14" s="16">
        <f t="shared" si="10"/>
        <v>0.35638819611297606</v>
      </c>
      <c r="G14" s="16">
        <f t="shared" si="10"/>
        <v>0.35302833365679764</v>
      </c>
      <c r="H14" s="16">
        <f t="shared" si="10"/>
        <v>0.2328999781398418</v>
      </c>
      <c r="I14" s="16">
        <f t="shared" si="10"/>
        <v>0.19988458514009091</v>
      </c>
      <c r="J14" s="16">
        <f t="shared" si="10"/>
        <v>0.19187279044900077</v>
      </c>
      <c r="K14" s="16">
        <f t="shared" si="10"/>
        <v>0.17937178730145723</v>
      </c>
      <c r="L14" s="16">
        <f t="shared" si="10"/>
        <v>0.15979003938930475</v>
      </c>
      <c r="M14" s="16">
        <f t="shared" si="10"/>
        <v>0.15236830147777178</v>
      </c>
      <c r="N14" s="38"/>
    </row>
    <row r="15" spans="1:14" ht="17.25" customHeight="1">
      <c r="A15" s="21">
        <v>2</v>
      </c>
      <c r="B15" s="16">
        <f>Q6/SUM(Q5:Q9)</f>
        <v>0.22712815756411267</v>
      </c>
      <c r="C15" s="16">
        <f aca="true" t="shared" si="11" ref="C15:M15">R6/SUM(R5:R9)</f>
        <v>0.26335476839968663</v>
      </c>
      <c r="D15" s="16">
        <f t="shared" si="11"/>
        <v>0.2471034818019486</v>
      </c>
      <c r="E15" s="16">
        <f t="shared" si="11"/>
        <v>0.2347661260258434</v>
      </c>
      <c r="F15" s="16">
        <f t="shared" si="11"/>
        <v>0.2566612330807681</v>
      </c>
      <c r="G15" s="16">
        <f t="shared" si="11"/>
        <v>0.24856232744770398</v>
      </c>
      <c r="H15" s="16">
        <f t="shared" si="11"/>
        <v>0.24039593908517287</v>
      </c>
      <c r="I15" s="16">
        <f t="shared" si="11"/>
        <v>0.22708853554576797</v>
      </c>
      <c r="J15" s="16">
        <f t="shared" si="11"/>
        <v>0.22998677165684414</v>
      </c>
      <c r="K15" s="16">
        <f t="shared" si="11"/>
        <v>0.21800616494049344</v>
      </c>
      <c r="L15" s="16">
        <f t="shared" si="11"/>
        <v>0.2146313047056462</v>
      </c>
      <c r="M15" s="16">
        <f t="shared" si="11"/>
        <v>0.21878304952992228</v>
      </c>
      <c r="N15" s="38"/>
    </row>
    <row r="16" spans="1:14" ht="17.25" customHeight="1">
      <c r="A16" s="25" t="s">
        <v>4</v>
      </c>
      <c r="B16" s="16">
        <f>Q7/SUM(Q5:Q9)</f>
        <v>0.2423853376103741</v>
      </c>
      <c r="C16" s="16">
        <f aca="true" t="shared" si="12" ref="C16:M16">R7/SUM(R5:R9)</f>
        <v>0.2789369362683892</v>
      </c>
      <c r="D16" s="16">
        <f t="shared" si="12"/>
        <v>0.26185890691979974</v>
      </c>
      <c r="E16" s="16">
        <f t="shared" si="12"/>
        <v>0.26220284547117767</v>
      </c>
      <c r="F16" s="16">
        <f t="shared" si="12"/>
        <v>0.2753102547440534</v>
      </c>
      <c r="G16" s="16">
        <f t="shared" si="12"/>
        <v>0.2723324416568684</v>
      </c>
      <c r="H16" s="16">
        <f t="shared" si="12"/>
        <v>0.3510879325423523</v>
      </c>
      <c r="I16" s="16">
        <f t="shared" si="12"/>
        <v>0.35237326464096064</v>
      </c>
      <c r="J16" s="16">
        <f t="shared" si="12"/>
        <v>0.35649924947690037</v>
      </c>
      <c r="K16" s="16">
        <f t="shared" si="12"/>
        <v>0.3704846390064039</v>
      </c>
      <c r="L16" s="16">
        <f t="shared" si="12"/>
        <v>0.3619027091611735</v>
      </c>
      <c r="M16" s="16">
        <f t="shared" si="12"/>
        <v>0.3674551695503209</v>
      </c>
      <c r="N16" s="38"/>
    </row>
    <row r="17" spans="1:14" ht="17.25" customHeight="1">
      <c r="A17" s="25" t="s">
        <v>5</v>
      </c>
      <c r="B17" s="16">
        <f>Q8/SUM(Q5:Q9)</f>
        <v>0.07327566727710115</v>
      </c>
      <c r="C17" s="16">
        <f aca="true" t="shared" si="13" ref="C17:M17">R8/SUM(R5:R9)</f>
        <v>0.06807317728459657</v>
      </c>
      <c r="D17" s="16">
        <f t="shared" si="13"/>
        <v>0.08142066398861042</v>
      </c>
      <c r="E17" s="16">
        <f t="shared" si="13"/>
        <v>0.0863637790232928</v>
      </c>
      <c r="F17" s="16">
        <f t="shared" si="13"/>
        <v>0.08010500370376106</v>
      </c>
      <c r="G17" s="16">
        <f t="shared" si="13"/>
        <v>0.08374412446700348</v>
      </c>
      <c r="H17" s="16">
        <f t="shared" si="13"/>
        <v>0.12629848266131316</v>
      </c>
      <c r="I17" s="16">
        <f t="shared" si="13"/>
        <v>0.14895702771343977</v>
      </c>
      <c r="J17" s="16">
        <f t="shared" si="13"/>
        <v>0.14588331783144734</v>
      </c>
      <c r="K17" s="16">
        <f t="shared" si="13"/>
        <v>0.14630280665696196</v>
      </c>
      <c r="L17" s="16">
        <f t="shared" si="13"/>
        <v>0.15962422752095282</v>
      </c>
      <c r="M17" s="16">
        <f t="shared" si="13"/>
        <v>0.16387321644588818</v>
      </c>
      <c r="N17" s="38"/>
    </row>
    <row r="18" spans="1:14" ht="17.25" customHeight="1">
      <c r="A18" s="21" t="s">
        <v>6</v>
      </c>
      <c r="B18" s="16">
        <f>Q9/SUM(Q5:Q9)</f>
        <v>0.03445356711368222</v>
      </c>
      <c r="C18" s="16">
        <f aca="true" t="shared" si="14" ref="C18:M18">R9/SUM(R5:R9)</f>
        <v>0.030370272010448743</v>
      </c>
      <c r="D18" s="16">
        <f t="shared" si="14"/>
        <v>0.034633989040199334</v>
      </c>
      <c r="E18" s="16">
        <f t="shared" si="14"/>
        <v>0.041550222310625815</v>
      </c>
      <c r="F18" s="16">
        <f t="shared" si="14"/>
        <v>0.031535312358441314</v>
      </c>
      <c r="G18" s="16">
        <f t="shared" si="14"/>
        <v>0.04233277277162659</v>
      </c>
      <c r="H18" s="16">
        <f t="shared" si="14"/>
        <v>0.04931766757131978</v>
      </c>
      <c r="I18" s="16">
        <f t="shared" si="14"/>
        <v>0.07169658695974077</v>
      </c>
      <c r="J18" s="16">
        <f t="shared" si="14"/>
        <v>0.07575787058580724</v>
      </c>
      <c r="K18" s="16">
        <f t="shared" si="14"/>
        <v>0.08583460209468341</v>
      </c>
      <c r="L18" s="16">
        <f t="shared" si="14"/>
        <v>0.10405171922292276</v>
      </c>
      <c r="M18" s="16">
        <f t="shared" si="14"/>
        <v>0.09752026299609692</v>
      </c>
      <c r="N18" s="38"/>
    </row>
    <row r="19" spans="1:14" ht="17.25" customHeight="1">
      <c r="A19" s="24" t="s">
        <v>64</v>
      </c>
      <c r="B19" s="16">
        <f aca="true" t="shared" si="15" ref="B19:L19">SUM(B13:B18)</f>
        <v>1</v>
      </c>
      <c r="C19" s="16">
        <f t="shared" si="15"/>
        <v>0.9999999999999998</v>
      </c>
      <c r="D19" s="16">
        <f t="shared" si="15"/>
        <v>1.0000000000000002</v>
      </c>
      <c r="E19" s="16">
        <f t="shared" si="15"/>
        <v>0.9999999999999999</v>
      </c>
      <c r="F19" s="16">
        <f t="shared" si="15"/>
        <v>1</v>
      </c>
      <c r="G19" s="16">
        <f t="shared" si="15"/>
        <v>1.0000000000000002</v>
      </c>
      <c r="H19" s="16">
        <f t="shared" si="15"/>
        <v>1</v>
      </c>
      <c r="I19" s="16">
        <f t="shared" si="15"/>
        <v>1</v>
      </c>
      <c r="J19" s="16">
        <f t="shared" si="15"/>
        <v>1</v>
      </c>
      <c r="K19" s="16">
        <f t="shared" si="15"/>
        <v>0.9999999999999999</v>
      </c>
      <c r="L19" s="16">
        <f t="shared" si="15"/>
        <v>1</v>
      </c>
      <c r="M19" s="16">
        <f>SUM(M13:M18)</f>
        <v>1</v>
      </c>
      <c r="N19" s="38"/>
    </row>
    <row r="20" ht="17.25" customHeight="1">
      <c r="A20" s="1" t="s">
        <v>138</v>
      </c>
    </row>
  </sheetData>
  <sheetProtection/>
  <mergeCells count="5">
    <mergeCell ref="A1:M2"/>
    <mergeCell ref="O1:P3"/>
    <mergeCell ref="Q1:AB1"/>
    <mergeCell ref="O4:O10"/>
    <mergeCell ref="A5:M5"/>
  </mergeCells>
  <printOptions horizontalCentered="1"/>
  <pageMargins left="0.75" right="0.75" top="0.75" bottom="1" header="0.5" footer="0.5"/>
  <pageSetup horizontalDpi="600" verticalDpi="600" orientation="landscape" scale="96" r:id="rId1"/>
  <colBreaks count="1" manualBreakCount="1">
    <brk id="13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6"/>
  <sheetViews>
    <sheetView view="pageBreakPreview" zoomScale="60" zoomScalePageLayoutView="0" workbookViewId="0" topLeftCell="A1">
      <selection activeCell="M13" sqref="M13"/>
    </sheetView>
  </sheetViews>
  <sheetFormatPr defaultColWidth="9.140625" defaultRowHeight="17.25" customHeight="1"/>
  <cols>
    <col min="1" max="1" width="29.7109375" style="1" customWidth="1"/>
    <col min="2" max="8" width="9.8515625" style="1" customWidth="1"/>
    <col min="9" max="9" width="10.421875" style="1" bestFit="1" customWidth="1"/>
    <col min="10" max="10" width="9.8515625" style="1" customWidth="1"/>
    <col min="11" max="11" width="9.140625" style="1" customWidth="1"/>
    <col min="12" max="12" width="10.140625" style="1" customWidth="1"/>
    <col min="13" max="13" width="10.421875" style="1" customWidth="1"/>
    <col min="14" max="14" width="8.00390625" style="1" customWidth="1"/>
    <col min="15" max="30" width="8.00390625" style="1" hidden="1" customWidth="1"/>
    <col min="31" max="31" width="12.140625" style="1" hidden="1" customWidth="1"/>
    <col min="32" max="32" width="9.00390625" style="1" hidden="1" customWidth="1"/>
    <col min="33" max="33" width="10.140625" style="1" hidden="1" customWidth="1"/>
    <col min="34" max="34" width="9.140625" style="1" hidden="1" customWidth="1"/>
    <col min="35" max="36" width="9.421875" style="1" hidden="1" customWidth="1"/>
    <col min="37" max="38" width="9.57421875" style="1" hidden="1" customWidth="1"/>
    <col min="39" max="42" width="9.140625" style="1" hidden="1" customWidth="1"/>
    <col min="43" max="16384" width="9.140625" style="1" customWidth="1"/>
  </cols>
  <sheetData>
    <row r="1" spans="1:42" ht="21" customHeight="1" thickTop="1">
      <c r="A1" s="193" t="s">
        <v>168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O1" s="226"/>
      <c r="P1" s="227"/>
      <c r="Q1" s="232" t="s">
        <v>141</v>
      </c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4"/>
      <c r="AC1" s="152"/>
      <c r="AD1" s="203"/>
      <c r="AE1" s="206" t="s">
        <v>141</v>
      </c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8"/>
    </row>
    <row r="2" spans="1:42" ht="33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O2" s="228"/>
      <c r="P2" s="229"/>
      <c r="Q2" s="153" t="s">
        <v>153</v>
      </c>
      <c r="R2" s="154" t="s">
        <v>154</v>
      </c>
      <c r="S2" s="154" t="s">
        <v>155</v>
      </c>
      <c r="T2" s="154" t="s">
        <v>156</v>
      </c>
      <c r="U2" s="154" t="s">
        <v>157</v>
      </c>
      <c r="V2" s="154" t="s">
        <v>158</v>
      </c>
      <c r="W2" s="154" t="s">
        <v>159</v>
      </c>
      <c r="X2" s="154" t="s">
        <v>160</v>
      </c>
      <c r="Y2" s="154" t="s">
        <v>161</v>
      </c>
      <c r="Z2" s="154" t="s">
        <v>162</v>
      </c>
      <c r="AA2" s="154" t="s">
        <v>163</v>
      </c>
      <c r="AB2" s="155" t="s">
        <v>164</v>
      </c>
      <c r="AC2" s="152"/>
      <c r="AD2" s="204"/>
      <c r="AE2" s="85" t="s">
        <v>153</v>
      </c>
      <c r="AF2" s="86" t="s">
        <v>154</v>
      </c>
      <c r="AG2" s="86" t="s">
        <v>155</v>
      </c>
      <c r="AH2" s="86" t="s">
        <v>156</v>
      </c>
      <c r="AI2" s="86" t="s">
        <v>157</v>
      </c>
      <c r="AJ2" s="86" t="s">
        <v>158</v>
      </c>
      <c r="AK2" s="86" t="s">
        <v>159</v>
      </c>
      <c r="AL2" s="86" t="s">
        <v>160</v>
      </c>
      <c r="AM2" s="86" t="s">
        <v>161</v>
      </c>
      <c r="AN2" s="86" t="s">
        <v>162</v>
      </c>
      <c r="AO2" s="86" t="s">
        <v>163</v>
      </c>
      <c r="AP2" s="87" t="s">
        <v>164</v>
      </c>
    </row>
    <row r="3" spans="15:42" ht="21" customHeight="1" thickBot="1">
      <c r="O3" s="230"/>
      <c r="P3" s="231"/>
      <c r="Q3" s="156" t="s">
        <v>104</v>
      </c>
      <c r="R3" s="157" t="s">
        <v>104</v>
      </c>
      <c r="S3" s="157" t="s">
        <v>104</v>
      </c>
      <c r="T3" s="157" t="s">
        <v>104</v>
      </c>
      <c r="U3" s="157" t="s">
        <v>104</v>
      </c>
      <c r="V3" s="157" t="s">
        <v>104</v>
      </c>
      <c r="W3" s="157" t="s">
        <v>104</v>
      </c>
      <c r="X3" s="157" t="s">
        <v>104</v>
      </c>
      <c r="Y3" s="157" t="s">
        <v>104</v>
      </c>
      <c r="Z3" s="157" t="s">
        <v>104</v>
      </c>
      <c r="AA3" s="157" t="s">
        <v>104</v>
      </c>
      <c r="AB3" s="158" t="s">
        <v>104</v>
      </c>
      <c r="AC3" s="152"/>
      <c r="AD3" s="205"/>
      <c r="AE3" s="88" t="s">
        <v>124</v>
      </c>
      <c r="AF3" s="89" t="s">
        <v>124</v>
      </c>
      <c r="AG3" s="89" t="s">
        <v>124</v>
      </c>
      <c r="AH3" s="89" t="s">
        <v>124</v>
      </c>
      <c r="AI3" s="89" t="s">
        <v>124</v>
      </c>
      <c r="AJ3" s="89" t="s">
        <v>124</v>
      </c>
      <c r="AK3" s="89" t="s">
        <v>124</v>
      </c>
      <c r="AL3" s="89" t="s">
        <v>124</v>
      </c>
      <c r="AM3" s="89" t="s">
        <v>124</v>
      </c>
      <c r="AN3" s="89" t="s">
        <v>124</v>
      </c>
      <c r="AO3" s="89" t="s">
        <v>124</v>
      </c>
      <c r="AP3" s="90" t="s">
        <v>124</v>
      </c>
    </row>
    <row r="4" spans="1:42" s="13" customFormat="1" ht="17.25" customHeight="1" thickBot="1" thickTop="1">
      <c r="A4" s="260"/>
      <c r="B4" s="260">
        <v>2000</v>
      </c>
      <c r="C4" s="260">
        <v>2001</v>
      </c>
      <c r="D4" s="260">
        <v>2002</v>
      </c>
      <c r="E4" s="260">
        <v>2003</v>
      </c>
      <c r="F4" s="260">
        <v>2004</v>
      </c>
      <c r="G4" s="260">
        <v>2005</v>
      </c>
      <c r="H4" s="260">
        <v>2006</v>
      </c>
      <c r="I4" s="260">
        <v>2007</v>
      </c>
      <c r="J4" s="260">
        <v>2008</v>
      </c>
      <c r="K4" s="300">
        <v>2009</v>
      </c>
      <c r="L4" s="300">
        <v>2010</v>
      </c>
      <c r="M4" s="300">
        <v>2011</v>
      </c>
      <c r="O4" s="235" t="s">
        <v>125</v>
      </c>
      <c r="P4" s="272" t="s">
        <v>126</v>
      </c>
      <c r="Q4" s="273">
        <v>7930.491100807077</v>
      </c>
      <c r="R4" s="274">
        <v>10743.393782669538</v>
      </c>
      <c r="S4" s="274">
        <v>10623.938352696834</v>
      </c>
      <c r="T4" s="274">
        <v>9659.340286472701</v>
      </c>
      <c r="U4" s="274">
        <v>8840.263880290746</v>
      </c>
      <c r="V4" s="274">
        <v>10546.124353969371</v>
      </c>
      <c r="W4" s="274">
        <v>10343.459587202868</v>
      </c>
      <c r="X4" s="274">
        <v>9033.816242719495</v>
      </c>
      <c r="Y4" s="274">
        <v>8257.343271207536</v>
      </c>
      <c r="Z4" s="274">
        <v>6648.465648365783</v>
      </c>
      <c r="AA4" s="274">
        <v>6212.446682642159</v>
      </c>
      <c r="AB4" s="275">
        <v>5256.495490237494</v>
      </c>
      <c r="AC4" s="276"/>
      <c r="AD4" s="277" t="s">
        <v>167</v>
      </c>
      <c r="AE4" s="278">
        <v>47554.75180757222</v>
      </c>
      <c r="AF4" s="279">
        <v>62570.25662538029</v>
      </c>
      <c r="AG4" s="279">
        <v>61327.19971059322</v>
      </c>
      <c r="AH4" s="279">
        <v>61852.78584915194</v>
      </c>
      <c r="AI4" s="279">
        <v>65354.36368762139</v>
      </c>
      <c r="AJ4" s="279">
        <v>70088.62299466782</v>
      </c>
      <c r="AK4" s="279">
        <v>73101.44516701749</v>
      </c>
      <c r="AL4" s="279">
        <v>69869.52649966549</v>
      </c>
      <c r="AM4" s="279">
        <v>69367.6758156012</v>
      </c>
      <c r="AN4" s="279">
        <v>58171.149321829085</v>
      </c>
      <c r="AO4" s="279">
        <v>58483.23650970061</v>
      </c>
      <c r="AP4" s="280">
        <v>60345.86374581389</v>
      </c>
    </row>
    <row r="5" spans="1:29" ht="17.25" customHeight="1" thickTop="1">
      <c r="A5" s="19" t="s">
        <v>86</v>
      </c>
      <c r="B5" s="29">
        <f>SUM(B6:B7)</f>
        <v>15334.646637821228</v>
      </c>
      <c r="C5" s="29">
        <f aca="true" t="shared" si="0" ref="C5:J5">SUM(C6:C7)</f>
        <v>19145.809700971262</v>
      </c>
      <c r="D5" s="29">
        <f t="shared" si="0"/>
        <v>18375.67152614303</v>
      </c>
      <c r="E5" s="29">
        <f t="shared" si="0"/>
        <v>17450.18487716866</v>
      </c>
      <c r="F5" s="29">
        <f t="shared" si="0"/>
        <v>16329.354948798555</v>
      </c>
      <c r="G5" s="29">
        <f t="shared" si="0"/>
        <v>18395.227195862244</v>
      </c>
      <c r="H5" s="29">
        <f t="shared" si="0"/>
        <v>17996.743251598993</v>
      </c>
      <c r="I5" s="29">
        <f t="shared" si="0"/>
        <v>16887.68522791547</v>
      </c>
      <c r="J5" s="29">
        <f t="shared" si="0"/>
        <v>16444.818464980475</v>
      </c>
      <c r="K5" s="29">
        <f>SUM(K6:K7)</f>
        <v>14482.411970603967</v>
      </c>
      <c r="L5" s="29">
        <f>SUM(L6:L7)</f>
        <v>12933.092294774011</v>
      </c>
      <c r="M5" s="29">
        <f>SUM(M6:M7)</f>
        <v>12614.568624231442</v>
      </c>
      <c r="N5" s="58"/>
      <c r="O5" s="236"/>
      <c r="P5" s="159" t="s">
        <v>127</v>
      </c>
      <c r="Q5" s="160">
        <v>7404.1555370141505</v>
      </c>
      <c r="R5" s="161">
        <v>8402.415918301724</v>
      </c>
      <c r="S5" s="161">
        <v>7751.733173446193</v>
      </c>
      <c r="T5" s="161">
        <v>7790.84459069596</v>
      </c>
      <c r="U5" s="161">
        <v>7489.091068507809</v>
      </c>
      <c r="V5" s="161">
        <v>7849.1028418928745</v>
      </c>
      <c r="W5" s="161">
        <v>7653.283664396125</v>
      </c>
      <c r="X5" s="161">
        <v>7853.868985195977</v>
      </c>
      <c r="Y5" s="161">
        <v>8187.475193772938</v>
      </c>
      <c r="Z5" s="161">
        <v>7833.946322238184</v>
      </c>
      <c r="AA5" s="161">
        <v>6720.6456121318515</v>
      </c>
      <c r="AB5" s="162">
        <v>7358.073133993948</v>
      </c>
      <c r="AC5" s="152"/>
    </row>
    <row r="6" spans="1:29" ht="17.25" customHeight="1" thickBot="1">
      <c r="A6" s="21" t="s">
        <v>83</v>
      </c>
      <c r="B6" s="29">
        <f>Q4</f>
        <v>7930.491100807077</v>
      </c>
      <c r="C6" s="29">
        <f aca="true" t="shared" si="1" ref="C6:K6">R4</f>
        <v>10743.393782669538</v>
      </c>
      <c r="D6" s="29">
        <f t="shared" si="1"/>
        <v>10623.938352696834</v>
      </c>
      <c r="E6" s="29">
        <f t="shared" si="1"/>
        <v>9659.340286472701</v>
      </c>
      <c r="F6" s="29">
        <f t="shared" si="1"/>
        <v>8840.263880290746</v>
      </c>
      <c r="G6" s="29">
        <f t="shared" si="1"/>
        <v>10546.124353969371</v>
      </c>
      <c r="H6" s="29">
        <f t="shared" si="1"/>
        <v>10343.459587202868</v>
      </c>
      <c r="I6" s="29">
        <f t="shared" si="1"/>
        <v>9033.816242719495</v>
      </c>
      <c r="J6" s="29">
        <f t="shared" si="1"/>
        <v>8257.343271207536</v>
      </c>
      <c r="K6" s="29">
        <f t="shared" si="1"/>
        <v>6648.465648365783</v>
      </c>
      <c r="L6" s="29">
        <f>AA4</f>
        <v>6212.446682642159</v>
      </c>
      <c r="M6" s="29">
        <f>AB4</f>
        <v>5256.495490237494</v>
      </c>
      <c r="N6" s="140"/>
      <c r="O6" s="237"/>
      <c r="P6" s="163" t="s">
        <v>64</v>
      </c>
      <c r="Q6" s="164">
        <v>15334.646637821208</v>
      </c>
      <c r="R6" s="165">
        <v>19145.809700971065</v>
      </c>
      <c r="S6" s="165">
        <v>18375.671526143127</v>
      </c>
      <c r="T6" s="165">
        <v>17450.18487716867</v>
      </c>
      <c r="U6" s="165">
        <v>16329.354948798607</v>
      </c>
      <c r="V6" s="165">
        <v>18395.227195862346</v>
      </c>
      <c r="W6" s="165">
        <v>17996.74325159899</v>
      </c>
      <c r="X6" s="165">
        <v>16887.6852279156</v>
      </c>
      <c r="Y6" s="165">
        <v>16444.818464980493</v>
      </c>
      <c r="Z6" s="165">
        <v>14482.411970603594</v>
      </c>
      <c r="AA6" s="165">
        <v>12933.092294774066</v>
      </c>
      <c r="AB6" s="166">
        <v>12614.568624231635</v>
      </c>
      <c r="AC6" s="152"/>
    </row>
    <row r="7" spans="1:14" ht="17.25" customHeight="1" thickTop="1">
      <c r="A7" s="21" t="s">
        <v>85</v>
      </c>
      <c r="B7" s="29">
        <f aca="true" t="shared" si="2" ref="B7:M7">Q5</f>
        <v>7404.1555370141505</v>
      </c>
      <c r="C7" s="29">
        <f t="shared" si="2"/>
        <v>8402.415918301724</v>
      </c>
      <c r="D7" s="29">
        <f t="shared" si="2"/>
        <v>7751.733173446193</v>
      </c>
      <c r="E7" s="29">
        <f t="shared" si="2"/>
        <v>7790.84459069596</v>
      </c>
      <c r="F7" s="29">
        <f t="shared" si="2"/>
        <v>7489.091068507809</v>
      </c>
      <c r="G7" s="29">
        <f t="shared" si="2"/>
        <v>7849.1028418928745</v>
      </c>
      <c r="H7" s="29">
        <f t="shared" si="2"/>
        <v>7653.283664396125</v>
      </c>
      <c r="I7" s="29">
        <f t="shared" si="2"/>
        <v>7853.868985195977</v>
      </c>
      <c r="J7" s="29">
        <f t="shared" si="2"/>
        <v>8187.475193772938</v>
      </c>
      <c r="K7" s="29">
        <f t="shared" si="2"/>
        <v>7833.946322238184</v>
      </c>
      <c r="L7" s="29">
        <f t="shared" si="2"/>
        <v>6720.6456121318515</v>
      </c>
      <c r="M7" s="29">
        <f t="shared" si="2"/>
        <v>7358.073133993948</v>
      </c>
      <c r="N7" s="140"/>
    </row>
    <row r="8" spans="1:13" ht="17.25" customHeight="1" thickBot="1">
      <c r="A8" s="20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6"/>
    </row>
    <row r="9" spans="1:42" ht="17.25" customHeight="1" thickTop="1">
      <c r="A9" s="19" t="s">
        <v>92</v>
      </c>
      <c r="B9" s="29">
        <f>SUM(AE4,AE12)</f>
        <v>60495.55034529847</v>
      </c>
      <c r="C9" s="29">
        <f aca="true" t="shared" si="3" ref="C9:L9">SUM(AF4,AF12)</f>
        <v>72173.51406265619</v>
      </c>
      <c r="D9" s="29">
        <f t="shared" si="3"/>
        <v>71088.01952522213</v>
      </c>
      <c r="E9" s="29">
        <f t="shared" si="3"/>
        <v>74204.6027463227</v>
      </c>
      <c r="F9" s="29">
        <f t="shared" si="3"/>
        <v>78119.00478347193</v>
      </c>
      <c r="G9" s="29">
        <f t="shared" si="3"/>
        <v>83498.26504929527</v>
      </c>
      <c r="H9" s="29">
        <f t="shared" si="3"/>
        <v>86873.93467279748</v>
      </c>
      <c r="I9" s="29">
        <f t="shared" si="3"/>
        <v>83411.3220636108</v>
      </c>
      <c r="J9" s="29">
        <f t="shared" si="3"/>
        <v>82993.53393929597</v>
      </c>
      <c r="K9" s="29">
        <f t="shared" si="3"/>
        <v>70630.55140878318</v>
      </c>
      <c r="L9" s="29">
        <f t="shared" si="3"/>
        <v>70559.15666620243</v>
      </c>
      <c r="M9" s="29">
        <f>SUM(AP4,AP12)</f>
        <v>72381.60762917584</v>
      </c>
      <c r="N9" s="140"/>
      <c r="AD9" s="203"/>
      <c r="AE9" s="206" t="s">
        <v>141</v>
      </c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8"/>
    </row>
    <row r="10" spans="1:42" ht="17.25" customHeight="1">
      <c r="A10" s="20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6"/>
      <c r="AD10" s="204"/>
      <c r="AE10" s="85" t="s">
        <v>153</v>
      </c>
      <c r="AF10" s="86" t="s">
        <v>154</v>
      </c>
      <c r="AG10" s="86" t="s">
        <v>155</v>
      </c>
      <c r="AH10" s="86" t="s">
        <v>156</v>
      </c>
      <c r="AI10" s="86" t="s">
        <v>157</v>
      </c>
      <c r="AJ10" s="86" t="s">
        <v>158</v>
      </c>
      <c r="AK10" s="86" t="s">
        <v>159</v>
      </c>
      <c r="AL10" s="86" t="s">
        <v>160</v>
      </c>
      <c r="AM10" s="86" t="s">
        <v>161</v>
      </c>
      <c r="AN10" s="86" t="s">
        <v>162</v>
      </c>
      <c r="AO10" s="86" t="s">
        <v>163</v>
      </c>
      <c r="AP10" s="87" t="s">
        <v>164</v>
      </c>
    </row>
    <row r="11" spans="1:42" ht="17.25" customHeight="1" thickBot="1">
      <c r="A11" s="26" t="s">
        <v>9</v>
      </c>
      <c r="B11" s="34">
        <f>B9+B5</f>
        <v>75830.1969831197</v>
      </c>
      <c r="C11" s="34">
        <f aca="true" t="shared" si="4" ref="C11:L11">C9+C5</f>
        <v>91319.32376362746</v>
      </c>
      <c r="D11" s="34">
        <f t="shared" si="4"/>
        <v>89463.69105136517</v>
      </c>
      <c r="E11" s="34">
        <f t="shared" si="4"/>
        <v>91654.78762349136</v>
      </c>
      <c r="F11" s="34">
        <f t="shared" si="4"/>
        <v>94448.35973227049</v>
      </c>
      <c r="G11" s="34">
        <f t="shared" si="4"/>
        <v>101893.49224515751</v>
      </c>
      <c r="H11" s="34">
        <f t="shared" si="4"/>
        <v>104870.67792439647</v>
      </c>
      <c r="I11" s="34">
        <f t="shared" si="4"/>
        <v>100299.00729152627</v>
      </c>
      <c r="J11" s="34">
        <f t="shared" si="4"/>
        <v>99438.35240427645</v>
      </c>
      <c r="K11" s="34">
        <f t="shared" si="4"/>
        <v>85112.96337938715</v>
      </c>
      <c r="L11" s="34">
        <f t="shared" si="4"/>
        <v>83492.24896097643</v>
      </c>
      <c r="M11" s="34">
        <f>M9+M5</f>
        <v>84996.17625340728</v>
      </c>
      <c r="N11" s="140"/>
      <c r="AD11" s="205"/>
      <c r="AE11" s="88" t="s">
        <v>124</v>
      </c>
      <c r="AF11" s="89" t="s">
        <v>124</v>
      </c>
      <c r="AG11" s="89" t="s">
        <v>124</v>
      </c>
      <c r="AH11" s="89" t="s">
        <v>124</v>
      </c>
      <c r="AI11" s="89" t="s">
        <v>124</v>
      </c>
      <c r="AJ11" s="89" t="s">
        <v>124</v>
      </c>
      <c r="AK11" s="89" t="s">
        <v>124</v>
      </c>
      <c r="AL11" s="89" t="s">
        <v>124</v>
      </c>
      <c r="AM11" s="89" t="s">
        <v>124</v>
      </c>
      <c r="AN11" s="89" t="s">
        <v>124</v>
      </c>
      <c r="AO11" s="89" t="s">
        <v>124</v>
      </c>
      <c r="AP11" s="90" t="s">
        <v>124</v>
      </c>
    </row>
    <row r="12" spans="1:42" ht="17.25" customHeight="1" thickBot="1" thickTop="1">
      <c r="A12" s="8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6"/>
      <c r="AD12" s="141" t="s">
        <v>167</v>
      </c>
      <c r="AE12" s="142">
        <v>12940.798537726254</v>
      </c>
      <c r="AF12" s="143">
        <v>9603.2574372759</v>
      </c>
      <c r="AG12" s="143">
        <v>9760.819814628916</v>
      </c>
      <c r="AH12" s="143">
        <v>12351.816897170756</v>
      </c>
      <c r="AI12" s="143">
        <v>12764.64109585053</v>
      </c>
      <c r="AJ12" s="143">
        <v>13409.642054627446</v>
      </c>
      <c r="AK12" s="143">
        <v>13772.489505779984</v>
      </c>
      <c r="AL12" s="143">
        <v>13541.795563945316</v>
      </c>
      <c r="AM12" s="143">
        <v>13625.858123694785</v>
      </c>
      <c r="AN12" s="143">
        <v>12459.4020869541</v>
      </c>
      <c r="AO12" s="143">
        <v>12075.92015650182</v>
      </c>
      <c r="AP12" s="144">
        <v>12035.743883361945</v>
      </c>
    </row>
    <row r="13" spans="1:14" ht="17.25" customHeight="1" thickTop="1">
      <c r="A13" s="27" t="s">
        <v>10</v>
      </c>
      <c r="B13" s="15">
        <f aca="true" t="shared" si="5" ref="B13:I13">B5/B11</f>
        <v>0.2022234841515026</v>
      </c>
      <c r="C13" s="15">
        <f t="shared" si="5"/>
        <v>0.20965781295674737</v>
      </c>
      <c r="D13" s="15">
        <f t="shared" si="5"/>
        <v>0.2053980929044468</v>
      </c>
      <c r="E13" s="15">
        <f t="shared" si="5"/>
        <v>0.19039032580438967</v>
      </c>
      <c r="F13" s="15">
        <f t="shared" si="5"/>
        <v>0.17289188499500482</v>
      </c>
      <c r="G13" s="15">
        <f t="shared" si="5"/>
        <v>0.18053387699778714</v>
      </c>
      <c r="H13" s="15">
        <f t="shared" si="5"/>
        <v>0.17160891497786668</v>
      </c>
      <c r="I13" s="15">
        <f t="shared" si="5"/>
        <v>0.16837340352562213</v>
      </c>
      <c r="J13" s="15">
        <f>J5/J11</f>
        <v>0.16537702071050453</v>
      </c>
      <c r="K13" s="15">
        <f>K5/K11</f>
        <v>0.17015518430546564</v>
      </c>
      <c r="L13" s="15">
        <f>L5/L11</f>
        <v>0.15490171190404547</v>
      </c>
      <c r="M13" s="15">
        <f>M5/M11</f>
        <v>0.1484133661098167</v>
      </c>
      <c r="N13" s="38"/>
    </row>
    <row r="14" spans="1:9" ht="17.25" customHeight="1">
      <c r="A14" s="1" t="s">
        <v>138</v>
      </c>
      <c r="B14" s="38"/>
      <c r="C14" s="38"/>
      <c r="D14" s="38"/>
      <c r="E14" s="38"/>
      <c r="F14" s="38"/>
      <c r="G14" s="38"/>
      <c r="H14" s="38"/>
      <c r="I14" s="38"/>
    </row>
    <row r="15" spans="1:10" ht="17.25" customHeight="1">
      <c r="A15" s="238" t="s">
        <v>183</v>
      </c>
      <c r="B15" s="238"/>
      <c r="C15" s="238"/>
      <c r="D15" s="238"/>
      <c r="E15" s="238"/>
      <c r="F15" s="238"/>
      <c r="G15" s="238"/>
      <c r="H15" s="238"/>
      <c r="I15" s="238"/>
      <c r="J15" s="238"/>
    </row>
    <row r="16" spans="1:10" ht="28.5" customHeight="1">
      <c r="A16" s="238"/>
      <c r="B16" s="238"/>
      <c r="C16" s="238"/>
      <c r="D16" s="238"/>
      <c r="E16" s="238"/>
      <c r="F16" s="238"/>
      <c r="G16" s="238"/>
      <c r="H16" s="238"/>
      <c r="I16" s="238"/>
      <c r="J16" s="238"/>
    </row>
  </sheetData>
  <sheetProtection/>
  <mergeCells count="12">
    <mergeCell ref="A15:J16"/>
    <mergeCell ref="A1:M2"/>
    <mergeCell ref="AE1:AP1"/>
    <mergeCell ref="AD9:AD11"/>
    <mergeCell ref="AE9:AP9"/>
    <mergeCell ref="B8:M8"/>
    <mergeCell ref="B10:M10"/>
    <mergeCell ref="B12:M12"/>
    <mergeCell ref="O1:P3"/>
    <mergeCell ref="Q1:AB1"/>
    <mergeCell ref="O4:O6"/>
    <mergeCell ref="AD1:AD3"/>
  </mergeCells>
  <printOptions horizontalCentered="1"/>
  <pageMargins left="0.75" right="0.75" top="0.75" bottom="1" header="0.5" footer="0.5"/>
  <pageSetup horizontalDpi="600" verticalDpi="6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7"/>
  <sheetViews>
    <sheetView view="pageBreakPreview" zoomScale="60" workbookViewId="0" topLeftCell="A1">
      <selection activeCell="AY25" sqref="AY25"/>
    </sheetView>
  </sheetViews>
  <sheetFormatPr defaultColWidth="9.140625" defaultRowHeight="17.25" customHeight="1"/>
  <cols>
    <col min="1" max="1" width="26.8515625" style="1" bestFit="1" customWidth="1"/>
    <col min="2" max="9" width="8.140625" style="1" customWidth="1"/>
    <col min="10" max="10" width="9.140625" style="1" customWidth="1"/>
    <col min="11" max="13" width="9.421875" style="1" customWidth="1"/>
    <col min="14" max="14" width="9.140625" style="1" customWidth="1"/>
    <col min="15" max="15" width="13.00390625" style="1" hidden="1" customWidth="1"/>
    <col min="16" max="29" width="9.140625" style="1" hidden="1" customWidth="1"/>
    <col min="30" max="30" width="16.7109375" style="1" hidden="1" customWidth="1"/>
    <col min="31" max="42" width="9.140625" style="1" hidden="1" customWidth="1"/>
    <col min="43" max="16384" width="9.140625" style="1" customWidth="1"/>
  </cols>
  <sheetData>
    <row r="1" spans="1:42" ht="21" customHeight="1" thickTop="1">
      <c r="A1" s="193" t="s">
        <v>180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6"/>
      <c r="O1" s="239"/>
      <c r="P1" s="240"/>
      <c r="Q1" s="67" t="s">
        <v>153</v>
      </c>
      <c r="R1" s="68" t="s">
        <v>154</v>
      </c>
      <c r="S1" s="68" t="s">
        <v>155</v>
      </c>
      <c r="T1" s="68" t="s">
        <v>156</v>
      </c>
      <c r="U1" s="68" t="s">
        <v>157</v>
      </c>
      <c r="V1" s="68" t="s">
        <v>158</v>
      </c>
      <c r="W1" s="68" t="s">
        <v>159</v>
      </c>
      <c r="X1" s="68" t="s">
        <v>160</v>
      </c>
      <c r="Y1" s="68" t="s">
        <v>161</v>
      </c>
      <c r="Z1" s="68" t="s">
        <v>162</v>
      </c>
      <c r="AA1" s="68" t="s">
        <v>163</v>
      </c>
      <c r="AB1" s="69" t="s">
        <v>164</v>
      </c>
      <c r="AD1" s="203"/>
      <c r="AE1" s="119" t="s">
        <v>153</v>
      </c>
      <c r="AF1" s="118" t="s">
        <v>154</v>
      </c>
      <c r="AG1" s="118" t="s">
        <v>155</v>
      </c>
      <c r="AH1" s="118" t="s">
        <v>156</v>
      </c>
      <c r="AI1" s="118" t="s">
        <v>157</v>
      </c>
      <c r="AJ1" s="118" t="s">
        <v>158</v>
      </c>
      <c r="AK1" s="118" t="s">
        <v>159</v>
      </c>
      <c r="AL1" s="118" t="s">
        <v>160</v>
      </c>
      <c r="AM1" s="118" t="s">
        <v>161</v>
      </c>
      <c r="AN1" s="118" t="s">
        <v>162</v>
      </c>
      <c r="AO1" s="118" t="s">
        <v>163</v>
      </c>
      <c r="AP1" s="117" t="s">
        <v>164</v>
      </c>
    </row>
    <row r="2" spans="1:42" ht="33.75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O2" s="241"/>
      <c r="P2" s="242"/>
      <c r="Q2" s="145" t="s">
        <v>128</v>
      </c>
      <c r="R2" s="146" t="s">
        <v>128</v>
      </c>
      <c r="S2" s="146" t="s">
        <v>128</v>
      </c>
      <c r="T2" s="146" t="s">
        <v>128</v>
      </c>
      <c r="U2" s="146" t="s">
        <v>128</v>
      </c>
      <c r="V2" s="146" t="s">
        <v>128</v>
      </c>
      <c r="W2" s="146" t="s">
        <v>128</v>
      </c>
      <c r="X2" s="146" t="s">
        <v>128</v>
      </c>
      <c r="Y2" s="146" t="s">
        <v>128</v>
      </c>
      <c r="Z2" s="146" t="s">
        <v>128</v>
      </c>
      <c r="AA2" s="146" t="s">
        <v>128</v>
      </c>
      <c r="AB2" s="147" t="s">
        <v>128</v>
      </c>
      <c r="AD2" s="205"/>
      <c r="AE2" s="88" t="s">
        <v>104</v>
      </c>
      <c r="AF2" s="89" t="s">
        <v>104</v>
      </c>
      <c r="AG2" s="89" t="s">
        <v>104</v>
      </c>
      <c r="AH2" s="89" t="s">
        <v>104</v>
      </c>
      <c r="AI2" s="89" t="s">
        <v>104</v>
      </c>
      <c r="AJ2" s="89" t="s">
        <v>104</v>
      </c>
      <c r="AK2" s="89" t="s">
        <v>104</v>
      </c>
      <c r="AL2" s="89" t="s">
        <v>104</v>
      </c>
      <c r="AM2" s="89" t="s">
        <v>104</v>
      </c>
      <c r="AN2" s="89" t="s">
        <v>104</v>
      </c>
      <c r="AO2" s="89" t="s">
        <v>104</v>
      </c>
      <c r="AP2" s="90" t="s">
        <v>104</v>
      </c>
    </row>
    <row r="3" spans="15:42" ht="21" customHeight="1" thickBot="1" thickTop="1">
      <c r="O3" s="243"/>
      <c r="P3" s="244"/>
      <c r="Q3" s="70" t="s">
        <v>104</v>
      </c>
      <c r="R3" s="71" t="s">
        <v>104</v>
      </c>
      <c r="S3" s="71" t="s">
        <v>104</v>
      </c>
      <c r="T3" s="71" t="s">
        <v>104</v>
      </c>
      <c r="U3" s="71" t="s">
        <v>104</v>
      </c>
      <c r="V3" s="71" t="s">
        <v>104</v>
      </c>
      <c r="W3" s="71" t="s">
        <v>104</v>
      </c>
      <c r="X3" s="71" t="s">
        <v>104</v>
      </c>
      <c r="Y3" s="71" t="s">
        <v>104</v>
      </c>
      <c r="Z3" s="71" t="s">
        <v>104</v>
      </c>
      <c r="AA3" s="71" t="s">
        <v>104</v>
      </c>
      <c r="AB3" s="72" t="s">
        <v>104</v>
      </c>
      <c r="AD3" s="91" t="s">
        <v>11</v>
      </c>
      <c r="AE3" s="92">
        <v>7952.778555024565</v>
      </c>
      <c r="AF3" s="93">
        <v>12534.046385692878</v>
      </c>
      <c r="AG3" s="93">
        <v>13306.540588691047</v>
      </c>
      <c r="AH3" s="93">
        <v>13849.135477481868</v>
      </c>
      <c r="AI3" s="93">
        <v>16200.289244644653</v>
      </c>
      <c r="AJ3" s="93">
        <v>19201.717770326486</v>
      </c>
      <c r="AK3" s="93">
        <v>19726.22529341052</v>
      </c>
      <c r="AL3" s="93">
        <v>17756.79851274182</v>
      </c>
      <c r="AM3" s="93">
        <v>17384.46442267378</v>
      </c>
      <c r="AN3" s="93">
        <v>12678.210055279462</v>
      </c>
      <c r="AO3" s="93">
        <v>14330.292901780156</v>
      </c>
      <c r="AP3" s="94">
        <v>17501.15091193975</v>
      </c>
    </row>
    <row r="4" spans="1:42" s="22" customFormat="1" ht="17.25" customHeight="1" thickTop="1">
      <c r="A4" s="257"/>
      <c r="B4" s="258">
        <v>2000</v>
      </c>
      <c r="C4" s="258">
        <v>2001</v>
      </c>
      <c r="D4" s="258">
        <v>2002</v>
      </c>
      <c r="E4" s="258">
        <v>2003</v>
      </c>
      <c r="F4" s="258">
        <v>2004</v>
      </c>
      <c r="G4" s="258">
        <v>2005</v>
      </c>
      <c r="H4" s="258">
        <v>2006</v>
      </c>
      <c r="I4" s="258">
        <v>2007</v>
      </c>
      <c r="J4" s="258">
        <v>2008</v>
      </c>
      <c r="K4" s="257">
        <v>2009</v>
      </c>
      <c r="L4" s="257">
        <v>2010</v>
      </c>
      <c r="M4" s="257">
        <v>2011</v>
      </c>
      <c r="O4" s="245" t="s">
        <v>143</v>
      </c>
      <c r="P4" s="148" t="s">
        <v>11</v>
      </c>
      <c r="Q4" s="74">
        <v>6111.315718360084</v>
      </c>
      <c r="R4" s="75">
        <v>7875.5731676968</v>
      </c>
      <c r="S4" s="75">
        <v>8056.875347720611</v>
      </c>
      <c r="T4" s="75">
        <v>7375.28694544817</v>
      </c>
      <c r="U4" s="75">
        <v>7036.463964073255</v>
      </c>
      <c r="V4" s="75">
        <v>8578.349538658367</v>
      </c>
      <c r="W4" s="75">
        <v>7948.0715010801905</v>
      </c>
      <c r="X4" s="75">
        <v>6696.34892223326</v>
      </c>
      <c r="Y4" s="75">
        <v>6002.961226538785</v>
      </c>
      <c r="Z4" s="75">
        <v>5418.092212363098</v>
      </c>
      <c r="AA4" s="75">
        <v>4747.164616341396</v>
      </c>
      <c r="AB4" s="76">
        <v>4680.514121098163</v>
      </c>
      <c r="AC4" s="1"/>
      <c r="AD4" s="95" t="s">
        <v>12</v>
      </c>
      <c r="AE4" s="96">
        <v>22776.429648733014</v>
      </c>
      <c r="AF4" s="97">
        <v>29158.794798789146</v>
      </c>
      <c r="AG4" s="97">
        <v>28160.682563499897</v>
      </c>
      <c r="AH4" s="97">
        <v>27066.27974573836</v>
      </c>
      <c r="AI4" s="97">
        <v>27232.907762625873</v>
      </c>
      <c r="AJ4" s="97">
        <v>28221.20445259606</v>
      </c>
      <c r="AK4" s="97">
        <v>29521.550735186043</v>
      </c>
      <c r="AL4" s="97">
        <v>29056.5914083061</v>
      </c>
      <c r="AM4" s="97">
        <v>27962.51985274105</v>
      </c>
      <c r="AN4" s="97">
        <v>24638.217983255978</v>
      </c>
      <c r="AO4" s="97">
        <v>23665.106714557518</v>
      </c>
      <c r="AP4" s="98">
        <v>23219.372294042874</v>
      </c>
    </row>
    <row r="5" spans="1:42" ht="17.25" customHeight="1">
      <c r="A5" s="20" t="s">
        <v>95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6"/>
      <c r="O5" s="246"/>
      <c r="P5" s="149" t="s">
        <v>12</v>
      </c>
      <c r="Q5" s="78">
        <v>4240.987246719106</v>
      </c>
      <c r="R5" s="79">
        <v>5063.273068364395</v>
      </c>
      <c r="S5" s="79">
        <v>4263.193862409629</v>
      </c>
      <c r="T5" s="79">
        <v>4092.2667353114825</v>
      </c>
      <c r="U5" s="79">
        <v>3811.457620884295</v>
      </c>
      <c r="V5" s="79">
        <v>4032.733993478442</v>
      </c>
      <c r="W5" s="79">
        <v>3954.9418465400568</v>
      </c>
      <c r="X5" s="79">
        <v>3681.217567245028</v>
      </c>
      <c r="Y5" s="79">
        <v>3621.002800927504</v>
      </c>
      <c r="Z5" s="79">
        <v>2438.0354986455636</v>
      </c>
      <c r="AA5" s="79">
        <v>2426.7906609402608</v>
      </c>
      <c r="AB5" s="80">
        <v>2185.4846653778473</v>
      </c>
      <c r="AD5" s="95" t="s">
        <v>13</v>
      </c>
      <c r="AE5" s="96">
        <v>5457.434197397951</v>
      </c>
      <c r="AF5" s="97">
        <v>8423.939917989068</v>
      </c>
      <c r="AG5" s="97">
        <v>7452.121010737687</v>
      </c>
      <c r="AH5" s="97">
        <v>7864.682348179162</v>
      </c>
      <c r="AI5" s="97">
        <v>8008.298267880595</v>
      </c>
      <c r="AJ5" s="97">
        <v>8941.404411345</v>
      </c>
      <c r="AK5" s="97">
        <v>8496.941340137864</v>
      </c>
      <c r="AL5" s="97">
        <v>9651.763393244833</v>
      </c>
      <c r="AM5" s="97">
        <v>10387.523511751215</v>
      </c>
      <c r="AN5" s="97">
        <v>9191.800873275866</v>
      </c>
      <c r="AO5" s="97">
        <v>9436.621297609507</v>
      </c>
      <c r="AP5" s="98">
        <v>9395.184895702962</v>
      </c>
    </row>
    <row r="6" spans="1:42" ht="17.25" customHeight="1">
      <c r="A6" s="21" t="s">
        <v>11</v>
      </c>
      <c r="B6" s="33">
        <f>Q4</f>
        <v>6111.315718360084</v>
      </c>
      <c r="C6" s="33">
        <f aca="true" t="shared" si="0" ref="B6:I11">R4</f>
        <v>7875.5731676968</v>
      </c>
      <c r="D6" s="33">
        <f t="shared" si="0"/>
        <v>8056.875347720611</v>
      </c>
      <c r="E6" s="33">
        <f t="shared" si="0"/>
        <v>7375.28694544817</v>
      </c>
      <c r="F6" s="33">
        <f t="shared" si="0"/>
        <v>7036.463964073255</v>
      </c>
      <c r="G6" s="33">
        <f t="shared" si="0"/>
        <v>8578.349538658367</v>
      </c>
      <c r="H6" s="33">
        <f t="shared" si="0"/>
        <v>7948.0715010801905</v>
      </c>
      <c r="I6" s="33">
        <f t="shared" si="0"/>
        <v>6696.34892223326</v>
      </c>
      <c r="J6" s="33">
        <f aca="true" t="shared" si="1" ref="J6:M12">Y4</f>
        <v>6002.961226538785</v>
      </c>
      <c r="K6" s="33">
        <f t="shared" si="1"/>
        <v>5418.092212363098</v>
      </c>
      <c r="L6" s="33">
        <f t="shared" si="1"/>
        <v>4747.164616341396</v>
      </c>
      <c r="M6" s="33">
        <f t="shared" si="1"/>
        <v>4680.514121098163</v>
      </c>
      <c r="N6" s="4"/>
      <c r="O6" s="246"/>
      <c r="P6" s="149" t="s">
        <v>13</v>
      </c>
      <c r="Q6" s="78">
        <v>3516.8523822031034</v>
      </c>
      <c r="R6" s="79">
        <v>4563.7514107231445</v>
      </c>
      <c r="S6" s="79">
        <v>4607.822542235402</v>
      </c>
      <c r="T6" s="79">
        <v>4544.718808248914</v>
      </c>
      <c r="U6" s="79">
        <v>4221.666743993584</v>
      </c>
      <c r="V6" s="79">
        <v>4328.331841501007</v>
      </c>
      <c r="W6" s="79">
        <v>4541.353500990556</v>
      </c>
      <c r="X6" s="79">
        <v>4904.271069177933</v>
      </c>
      <c r="Y6" s="79">
        <v>5134.3851037104205</v>
      </c>
      <c r="Z6" s="79">
        <v>5285.0647001577845</v>
      </c>
      <c r="AA6" s="79">
        <v>4502.650217104751</v>
      </c>
      <c r="AB6" s="80">
        <v>4666.327419065197</v>
      </c>
      <c r="AD6" s="95" t="s">
        <v>14</v>
      </c>
      <c r="AE6" s="96">
        <v>819.4526571503827</v>
      </c>
      <c r="AF6" s="97">
        <v>1216.6611267090157</v>
      </c>
      <c r="AG6" s="97">
        <v>1095.9187002303931</v>
      </c>
      <c r="AH6" s="97">
        <v>1385.6963532393884</v>
      </c>
      <c r="AI6" s="97">
        <v>1387.0327271938402</v>
      </c>
      <c r="AJ6" s="97">
        <v>1636.7834667463137</v>
      </c>
      <c r="AK6" s="97">
        <v>1507.3245546096332</v>
      </c>
      <c r="AL6" s="97">
        <v>1522.5094927311343</v>
      </c>
      <c r="AM6" s="97">
        <v>1487.6257124302747</v>
      </c>
      <c r="AN6" s="97">
        <v>1474.1754408272668</v>
      </c>
      <c r="AO6" s="97">
        <v>1469.1777211239496</v>
      </c>
      <c r="AP6" s="98">
        <v>1490.8921459100638</v>
      </c>
    </row>
    <row r="7" spans="1:42" ht="17.25" customHeight="1">
      <c r="A7" s="21" t="s">
        <v>12</v>
      </c>
      <c r="B7" s="33">
        <f t="shared" si="0"/>
        <v>4240.987246719106</v>
      </c>
      <c r="C7" s="33">
        <f t="shared" si="0"/>
        <v>5063.273068364395</v>
      </c>
      <c r="D7" s="33">
        <f t="shared" si="0"/>
        <v>4263.193862409629</v>
      </c>
      <c r="E7" s="33">
        <f t="shared" si="0"/>
        <v>4092.2667353114825</v>
      </c>
      <c r="F7" s="33">
        <f t="shared" si="0"/>
        <v>3811.457620884295</v>
      </c>
      <c r="G7" s="33">
        <f t="shared" si="0"/>
        <v>4032.733993478442</v>
      </c>
      <c r="H7" s="33">
        <f t="shared" si="0"/>
        <v>3954.9418465400568</v>
      </c>
      <c r="I7" s="33">
        <f t="shared" si="0"/>
        <v>3681.217567245028</v>
      </c>
      <c r="J7" s="33">
        <f t="shared" si="1"/>
        <v>3621.002800927504</v>
      </c>
      <c r="K7" s="33">
        <f t="shared" si="1"/>
        <v>2438.0354986455636</v>
      </c>
      <c r="L7" s="33">
        <f t="shared" si="1"/>
        <v>2426.7906609402608</v>
      </c>
      <c r="M7" s="33">
        <f t="shared" si="1"/>
        <v>2185.4846653778473</v>
      </c>
      <c r="N7" s="4"/>
      <c r="O7" s="246"/>
      <c r="P7" s="149" t="s">
        <v>14</v>
      </c>
      <c r="Q7" s="78">
        <v>285.58793154759854</v>
      </c>
      <c r="R7" s="79">
        <v>405.8000043508431</v>
      </c>
      <c r="S7" s="79">
        <v>376.2054534712039</v>
      </c>
      <c r="T7" s="79">
        <v>388.21090100691526</v>
      </c>
      <c r="U7" s="79">
        <v>387.838398035426</v>
      </c>
      <c r="V7" s="79">
        <v>400.9115389043793</v>
      </c>
      <c r="W7" s="79">
        <v>372.5199734804945</v>
      </c>
      <c r="X7" s="79">
        <v>468.86732189070875</v>
      </c>
      <c r="Y7" s="79">
        <v>475.8293033799785</v>
      </c>
      <c r="Z7" s="79">
        <v>328.8645830258646</v>
      </c>
      <c r="AA7" s="79">
        <v>271.6384546813084</v>
      </c>
      <c r="AB7" s="80">
        <v>210.19268824028785</v>
      </c>
      <c r="AD7" s="95" t="s">
        <v>36</v>
      </c>
      <c r="AE7" s="96">
        <v>876.8818956721904</v>
      </c>
      <c r="AF7" s="97">
        <v>974.2724845924665</v>
      </c>
      <c r="AG7" s="97">
        <v>1020.243784468891</v>
      </c>
      <c r="AH7" s="97">
        <v>761.8963142040565</v>
      </c>
      <c r="AI7" s="97">
        <v>896.4093747675317</v>
      </c>
      <c r="AJ7" s="97">
        <v>950.3478888117972</v>
      </c>
      <c r="AK7" s="97">
        <v>1370.5008570033478</v>
      </c>
      <c r="AL7" s="97">
        <v>1205.347739125309</v>
      </c>
      <c r="AM7" s="97">
        <v>1271.8813760646408</v>
      </c>
      <c r="AN7" s="97">
        <v>802.6481392484126</v>
      </c>
      <c r="AO7" s="97">
        <v>731.218547899063</v>
      </c>
      <c r="AP7" s="98">
        <v>665.0387924919726</v>
      </c>
    </row>
    <row r="8" spans="1:42" ht="17.25" customHeight="1">
      <c r="A8" s="21" t="s">
        <v>13</v>
      </c>
      <c r="B8" s="33">
        <f t="shared" si="0"/>
        <v>3516.8523822031034</v>
      </c>
      <c r="C8" s="33">
        <f t="shared" si="0"/>
        <v>4563.7514107231445</v>
      </c>
      <c r="D8" s="33">
        <f t="shared" si="0"/>
        <v>4607.822542235402</v>
      </c>
      <c r="E8" s="33">
        <f t="shared" si="0"/>
        <v>4544.718808248914</v>
      </c>
      <c r="F8" s="33">
        <f t="shared" si="0"/>
        <v>4221.666743993584</v>
      </c>
      <c r="G8" s="33">
        <f t="shared" si="0"/>
        <v>4328.331841501007</v>
      </c>
      <c r="H8" s="33">
        <f t="shared" si="0"/>
        <v>4541.353500990556</v>
      </c>
      <c r="I8" s="33">
        <f t="shared" si="0"/>
        <v>4904.271069177933</v>
      </c>
      <c r="J8" s="33">
        <f t="shared" si="1"/>
        <v>5134.3851037104205</v>
      </c>
      <c r="K8" s="33">
        <f t="shared" si="1"/>
        <v>5285.0647001577845</v>
      </c>
      <c r="L8" s="33">
        <f t="shared" si="1"/>
        <v>4502.650217104751</v>
      </c>
      <c r="M8" s="33">
        <f t="shared" si="1"/>
        <v>4666.327419065197</v>
      </c>
      <c r="N8" s="4"/>
      <c r="O8" s="246"/>
      <c r="P8" s="149" t="s">
        <v>36</v>
      </c>
      <c r="Q8" s="78">
        <v>229.94854549512064</v>
      </c>
      <c r="R8" s="79">
        <v>286.09282715294796</v>
      </c>
      <c r="S8" s="79">
        <v>275.36146967318876</v>
      </c>
      <c r="T8" s="79">
        <v>276.9002519452756</v>
      </c>
      <c r="U8" s="79">
        <v>272.1947804336287</v>
      </c>
      <c r="V8" s="79">
        <v>404.5081402354653</v>
      </c>
      <c r="W8" s="79">
        <v>426.5233488286949</v>
      </c>
      <c r="X8" s="79">
        <v>348.6997024282602</v>
      </c>
      <c r="Y8" s="79">
        <v>334.4425614088278</v>
      </c>
      <c r="Z8" s="79">
        <v>307.1593453615418</v>
      </c>
      <c r="AA8" s="79">
        <v>287.77345519602176</v>
      </c>
      <c r="AB8" s="80">
        <v>270.05126037753325</v>
      </c>
      <c r="AD8" s="95" t="s">
        <v>15</v>
      </c>
      <c r="AE8" s="96">
        <v>2162.98208775009</v>
      </c>
      <c r="AF8" s="97">
        <v>2859.191710837606</v>
      </c>
      <c r="AG8" s="97">
        <v>2967.2734415303285</v>
      </c>
      <c r="AH8" s="97">
        <v>2669.8508475442027</v>
      </c>
      <c r="AI8" s="97">
        <v>2943.373101237103</v>
      </c>
      <c r="AJ8" s="97">
        <v>2784.042090499319</v>
      </c>
      <c r="AK8" s="97">
        <v>3102.0232017907465</v>
      </c>
      <c r="AL8" s="97">
        <v>2885.744489216282</v>
      </c>
      <c r="AM8" s="97">
        <v>2967.9791698192284</v>
      </c>
      <c r="AN8" s="97">
        <v>2260.926023052812</v>
      </c>
      <c r="AO8" s="97">
        <v>2245.135678789359</v>
      </c>
      <c r="AP8" s="98">
        <v>1662.349493629478</v>
      </c>
    </row>
    <row r="9" spans="1:42" ht="17.25" customHeight="1">
      <c r="A9" s="21" t="s">
        <v>14</v>
      </c>
      <c r="B9" s="33">
        <f t="shared" si="0"/>
        <v>285.58793154759854</v>
      </c>
      <c r="C9" s="33">
        <f t="shared" si="0"/>
        <v>405.8000043508431</v>
      </c>
      <c r="D9" s="33">
        <f t="shared" si="0"/>
        <v>376.2054534712039</v>
      </c>
      <c r="E9" s="33">
        <f t="shared" si="0"/>
        <v>388.21090100691526</v>
      </c>
      <c r="F9" s="33">
        <f t="shared" si="0"/>
        <v>387.838398035426</v>
      </c>
      <c r="G9" s="33">
        <f t="shared" si="0"/>
        <v>400.9115389043793</v>
      </c>
      <c r="H9" s="33">
        <f t="shared" si="0"/>
        <v>372.5199734804945</v>
      </c>
      <c r="I9" s="33">
        <f t="shared" si="0"/>
        <v>468.86732189070875</v>
      </c>
      <c r="J9" s="33">
        <f t="shared" si="1"/>
        <v>475.8293033799785</v>
      </c>
      <c r="K9" s="33">
        <f t="shared" si="1"/>
        <v>328.8645830258646</v>
      </c>
      <c r="L9" s="33">
        <f t="shared" si="1"/>
        <v>271.6384546813084</v>
      </c>
      <c r="M9" s="33">
        <f t="shared" si="1"/>
        <v>210.19268824028785</v>
      </c>
      <c r="N9" s="4"/>
      <c r="O9" s="246"/>
      <c r="P9" s="149" t="s">
        <v>15</v>
      </c>
      <c r="Q9" s="78">
        <v>836.0683987951685</v>
      </c>
      <c r="R9" s="79">
        <v>890.9835809688808</v>
      </c>
      <c r="S9" s="79">
        <v>718.2630972861538</v>
      </c>
      <c r="T9" s="79">
        <v>680.1409647651916</v>
      </c>
      <c r="U9" s="79">
        <v>563.5180723797863</v>
      </c>
      <c r="V9" s="79">
        <v>594.9642787061089</v>
      </c>
      <c r="W9" s="79">
        <v>675.0109836835592</v>
      </c>
      <c r="X9" s="79">
        <v>703.9467638774086</v>
      </c>
      <c r="Y9" s="79">
        <v>695.3300142088216</v>
      </c>
      <c r="Z9" s="79">
        <v>658.7905439777859</v>
      </c>
      <c r="AA9" s="79">
        <v>612.6519787670314</v>
      </c>
      <c r="AB9" s="80">
        <v>571.7887380333258</v>
      </c>
      <c r="AD9" s="95" t="s">
        <v>37</v>
      </c>
      <c r="AE9" s="96">
        <v>4315.514360427553</v>
      </c>
      <c r="AF9" s="97">
        <v>6050.186307412132</v>
      </c>
      <c r="AG9" s="97">
        <v>6147.8833968404215</v>
      </c>
      <c r="AH9" s="97">
        <v>7070.245794735941</v>
      </c>
      <c r="AI9" s="97">
        <v>7230.409302565171</v>
      </c>
      <c r="AJ9" s="97">
        <v>7281.269917823133</v>
      </c>
      <c r="AK9" s="97">
        <v>8118.55738511784</v>
      </c>
      <c r="AL9" s="97">
        <v>6962.66172684917</v>
      </c>
      <c r="AM9" s="97">
        <v>7267.339530004672</v>
      </c>
      <c r="AN9" s="97">
        <v>6640.833946606542</v>
      </c>
      <c r="AO9" s="97">
        <v>6131.6358630432505</v>
      </c>
      <c r="AP9" s="98">
        <v>6057.005099313833</v>
      </c>
    </row>
    <row r="10" spans="1:42" ht="17.25" customHeight="1">
      <c r="A10" s="21" t="s">
        <v>36</v>
      </c>
      <c r="B10" s="33">
        <f t="shared" si="0"/>
        <v>229.94854549512064</v>
      </c>
      <c r="C10" s="33">
        <f t="shared" si="0"/>
        <v>286.09282715294796</v>
      </c>
      <c r="D10" s="33">
        <f t="shared" si="0"/>
        <v>275.36146967318876</v>
      </c>
      <c r="E10" s="33">
        <f t="shared" si="0"/>
        <v>276.9002519452756</v>
      </c>
      <c r="F10" s="33">
        <f t="shared" si="0"/>
        <v>272.1947804336287</v>
      </c>
      <c r="G10" s="33">
        <f t="shared" si="0"/>
        <v>404.5081402354653</v>
      </c>
      <c r="H10" s="33">
        <f t="shared" si="0"/>
        <v>426.5233488286949</v>
      </c>
      <c r="I10" s="33">
        <f t="shared" si="0"/>
        <v>348.6997024282602</v>
      </c>
      <c r="J10" s="33">
        <f t="shared" si="1"/>
        <v>334.4425614088278</v>
      </c>
      <c r="K10" s="33">
        <f t="shared" si="1"/>
        <v>307.1593453615418</v>
      </c>
      <c r="L10" s="33">
        <f t="shared" si="1"/>
        <v>287.77345519602176</v>
      </c>
      <c r="M10" s="33">
        <f t="shared" si="1"/>
        <v>270.05126037753325</v>
      </c>
      <c r="N10" s="4"/>
      <c r="O10" s="246"/>
      <c r="P10" s="149" t="s">
        <v>71</v>
      </c>
      <c r="Q10" s="78">
        <v>113.88641470104764</v>
      </c>
      <c r="R10" s="79">
        <v>60.33564171426582</v>
      </c>
      <c r="S10" s="79">
        <v>77.94975334660766</v>
      </c>
      <c r="T10" s="79">
        <v>92.66027044260107</v>
      </c>
      <c r="U10" s="79">
        <v>36.215368998509874</v>
      </c>
      <c r="V10" s="79">
        <v>55.42786437854762</v>
      </c>
      <c r="W10" s="79">
        <v>78.3220969955247</v>
      </c>
      <c r="X10" s="79">
        <v>84.33388106282037</v>
      </c>
      <c r="Y10" s="79">
        <v>180.86745480610313</v>
      </c>
      <c r="Z10" s="79">
        <v>46.40508707218773</v>
      </c>
      <c r="AA10" s="79">
        <v>84.42291174321488</v>
      </c>
      <c r="AB10" s="80">
        <v>30.209732038940764</v>
      </c>
      <c r="AD10" s="95" t="s">
        <v>71</v>
      </c>
      <c r="AE10" s="96">
        <v>3193.278405416174</v>
      </c>
      <c r="AF10" s="97">
        <v>1353.163893357031</v>
      </c>
      <c r="AG10" s="97">
        <v>1176.5362245945814</v>
      </c>
      <c r="AH10" s="97">
        <v>1184.9989680286992</v>
      </c>
      <c r="AI10" s="97">
        <v>1455.6439067072015</v>
      </c>
      <c r="AJ10" s="97">
        <v>1071.8529965208959</v>
      </c>
      <c r="AK10" s="97">
        <v>1258.3217997620934</v>
      </c>
      <c r="AL10" s="97">
        <v>828.1097374498817</v>
      </c>
      <c r="AM10" s="97">
        <v>638.3422401158471</v>
      </c>
      <c r="AN10" s="97">
        <v>484.3368602826556</v>
      </c>
      <c r="AO10" s="97">
        <v>474.0477848977455</v>
      </c>
      <c r="AP10" s="98">
        <v>354.87011278323604</v>
      </c>
    </row>
    <row r="11" spans="1:42" ht="17.25" customHeight="1" thickBot="1">
      <c r="A11" s="21" t="s">
        <v>15</v>
      </c>
      <c r="B11" s="33">
        <f t="shared" si="0"/>
        <v>836.0683987951685</v>
      </c>
      <c r="C11" s="33">
        <f t="shared" si="0"/>
        <v>890.9835809688808</v>
      </c>
      <c r="D11" s="33">
        <f t="shared" si="0"/>
        <v>718.2630972861538</v>
      </c>
      <c r="E11" s="33">
        <f t="shared" si="0"/>
        <v>680.1409647651916</v>
      </c>
      <c r="F11" s="33">
        <f t="shared" si="0"/>
        <v>563.5180723797863</v>
      </c>
      <c r="G11" s="33">
        <f t="shared" si="0"/>
        <v>594.9642787061089</v>
      </c>
      <c r="H11" s="33">
        <f t="shared" si="0"/>
        <v>675.0109836835592</v>
      </c>
      <c r="I11" s="33">
        <f t="shared" si="0"/>
        <v>703.9467638774086</v>
      </c>
      <c r="J11" s="33">
        <f t="shared" si="1"/>
        <v>695.3300142088216</v>
      </c>
      <c r="K11" s="33">
        <f t="shared" si="1"/>
        <v>658.7905439777859</v>
      </c>
      <c r="L11" s="33">
        <f t="shared" si="1"/>
        <v>612.6519787670314</v>
      </c>
      <c r="M11" s="33">
        <f t="shared" si="1"/>
        <v>571.7887380333258</v>
      </c>
      <c r="N11" s="4"/>
      <c r="O11" s="246"/>
      <c r="P11" s="149" t="s">
        <v>174</v>
      </c>
      <c r="Q11" s="78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80">
        <v>0</v>
      </c>
      <c r="AD11" s="99" t="s">
        <v>64</v>
      </c>
      <c r="AE11" s="100">
        <v>47554.75180757197</v>
      </c>
      <c r="AF11" s="101">
        <v>62570.25662537864</v>
      </c>
      <c r="AG11" s="101">
        <v>61327.19971059753</v>
      </c>
      <c r="AH11" s="101">
        <v>61852.785849150074</v>
      </c>
      <c r="AI11" s="101">
        <v>65354.36368761771</v>
      </c>
      <c r="AJ11" s="101">
        <v>70088.6229946652</v>
      </c>
      <c r="AK11" s="101">
        <v>73101.44516701996</v>
      </c>
      <c r="AL11" s="101">
        <v>69869.52649966345</v>
      </c>
      <c r="AM11" s="101">
        <v>69367.6758156063</v>
      </c>
      <c r="AN11" s="101">
        <v>58171.14932183146</v>
      </c>
      <c r="AO11" s="101">
        <v>58483.236509699964</v>
      </c>
      <c r="AP11" s="102">
        <v>60345.86374582166</v>
      </c>
    </row>
    <row r="12" spans="1:28" ht="17.25" customHeight="1" thickBot="1" thickTop="1">
      <c r="A12" s="21" t="s">
        <v>7</v>
      </c>
      <c r="B12" s="33">
        <f aca="true" t="shared" si="2" ref="B12:I12">Q10</f>
        <v>113.88641470104764</v>
      </c>
      <c r="C12" s="33">
        <f t="shared" si="2"/>
        <v>60.33564171426582</v>
      </c>
      <c r="D12" s="33">
        <f t="shared" si="2"/>
        <v>77.94975334660766</v>
      </c>
      <c r="E12" s="33">
        <f t="shared" si="2"/>
        <v>92.66027044260107</v>
      </c>
      <c r="F12" s="33">
        <f t="shared" si="2"/>
        <v>36.215368998509874</v>
      </c>
      <c r="G12" s="33">
        <f t="shared" si="2"/>
        <v>55.42786437854762</v>
      </c>
      <c r="H12" s="33">
        <f t="shared" si="2"/>
        <v>78.3220969955247</v>
      </c>
      <c r="I12" s="33">
        <f t="shared" si="2"/>
        <v>84.33388106282037</v>
      </c>
      <c r="J12" s="33">
        <f t="shared" si="1"/>
        <v>180.86745480610313</v>
      </c>
      <c r="K12" s="33">
        <f t="shared" si="1"/>
        <v>46.40508707218773</v>
      </c>
      <c r="L12" s="33">
        <f t="shared" si="1"/>
        <v>84.42291174321488</v>
      </c>
      <c r="M12" s="33">
        <f t="shared" si="1"/>
        <v>30.209732038940764</v>
      </c>
      <c r="N12" s="4"/>
      <c r="O12" s="247"/>
      <c r="P12" s="150" t="s">
        <v>64</v>
      </c>
      <c r="Q12" s="82">
        <v>15334.646637821208</v>
      </c>
      <c r="R12" s="83">
        <v>19145.809700971065</v>
      </c>
      <c r="S12" s="83">
        <v>18375.671526143127</v>
      </c>
      <c r="T12" s="83">
        <v>17450.18487716867</v>
      </c>
      <c r="U12" s="83">
        <v>16329.354948798607</v>
      </c>
      <c r="V12" s="83">
        <v>18395.227195862346</v>
      </c>
      <c r="W12" s="83">
        <v>17996.74325159899</v>
      </c>
      <c r="X12" s="83">
        <v>16887.6852279156</v>
      </c>
      <c r="Y12" s="83">
        <v>16444.818464980493</v>
      </c>
      <c r="Z12" s="83">
        <v>14482.411970603594</v>
      </c>
      <c r="AA12" s="83">
        <v>12933.092294774066</v>
      </c>
      <c r="AB12" s="84">
        <v>12614.568624231635</v>
      </c>
    </row>
    <row r="13" spans="1:14" ht="17.25" customHeight="1" thickTop="1">
      <c r="A13" s="24" t="s">
        <v>64</v>
      </c>
      <c r="B13" s="34">
        <f>SUM(B6:B12)</f>
        <v>15334.64663782123</v>
      </c>
      <c r="C13" s="34">
        <f aca="true" t="shared" si="3" ref="C13:L13">SUM(C6:C12)</f>
        <v>19145.809700971276</v>
      </c>
      <c r="D13" s="34">
        <f t="shared" si="3"/>
        <v>18375.6715261428</v>
      </c>
      <c r="E13" s="34">
        <f t="shared" si="3"/>
        <v>17450.18487716855</v>
      </c>
      <c r="F13" s="34">
        <f t="shared" si="3"/>
        <v>16329.354948798484</v>
      </c>
      <c r="G13" s="34">
        <f t="shared" si="3"/>
        <v>18395.227195862317</v>
      </c>
      <c r="H13" s="34">
        <f t="shared" si="3"/>
        <v>17996.743251599077</v>
      </c>
      <c r="I13" s="34">
        <f t="shared" si="3"/>
        <v>16887.68522791542</v>
      </c>
      <c r="J13" s="34">
        <f t="shared" si="3"/>
        <v>16444.818464980443</v>
      </c>
      <c r="K13" s="34">
        <f t="shared" si="3"/>
        <v>14482.411970603825</v>
      </c>
      <c r="L13" s="34">
        <f t="shared" si="3"/>
        <v>12933.092294773984</v>
      </c>
      <c r="M13" s="34">
        <f>SUM(M6:M12)</f>
        <v>12614.568624231293</v>
      </c>
      <c r="N13" s="4"/>
    </row>
    <row r="14" spans="1:13" ht="17.25" customHeight="1">
      <c r="A14" s="20" t="s">
        <v>94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6"/>
    </row>
    <row r="15" spans="1:14" ht="17.25" customHeight="1" thickBot="1">
      <c r="A15" s="21" t="s">
        <v>11</v>
      </c>
      <c r="B15" s="29">
        <f aca="true" t="shared" si="4" ref="B15:I15">SUM(AE3,AE18)</f>
        <v>8155.761840381488</v>
      </c>
      <c r="C15" s="29">
        <f t="shared" si="4"/>
        <v>12641.270204288312</v>
      </c>
      <c r="D15" s="29">
        <f t="shared" si="4"/>
        <v>13396.5085924273</v>
      </c>
      <c r="E15" s="29">
        <f t="shared" si="4"/>
        <v>13961.25981255739</v>
      </c>
      <c r="F15" s="29">
        <f t="shared" si="4"/>
        <v>16305.906955193632</v>
      </c>
      <c r="G15" s="29">
        <f t="shared" si="4"/>
        <v>19367.070000579955</v>
      </c>
      <c r="H15" s="29">
        <f t="shared" si="4"/>
        <v>19909.353508487326</v>
      </c>
      <c r="I15" s="29">
        <f t="shared" si="4"/>
        <v>17920.986764572343</v>
      </c>
      <c r="J15" s="29">
        <f aca="true" t="shared" si="5" ref="J15:M22">SUM(AM3,AM18)</f>
        <v>17502.100551887524</v>
      </c>
      <c r="K15" s="29">
        <f t="shared" si="5"/>
        <v>12785.665766330143</v>
      </c>
      <c r="L15" s="29">
        <f t="shared" si="5"/>
        <v>14507.756802704647</v>
      </c>
      <c r="M15" s="29">
        <f t="shared" si="5"/>
        <v>17501.15091193975</v>
      </c>
      <c r="N15" s="4"/>
    </row>
    <row r="16" spans="1:42" ht="17.25" customHeight="1" thickTop="1">
      <c r="A16" s="21" t="s">
        <v>12</v>
      </c>
      <c r="B16" s="29">
        <f aca="true" t="shared" si="6" ref="B16:B22">SUM(AE4,AE19)</f>
        <v>23644.639983587884</v>
      </c>
      <c r="C16" s="29">
        <f aca="true" t="shared" si="7" ref="C16:I21">SUM(AF4,AF19)</f>
        <v>29708.635494824095</v>
      </c>
      <c r="D16" s="29">
        <f t="shared" si="7"/>
        <v>28706.59685082339</v>
      </c>
      <c r="E16" s="29">
        <f t="shared" si="7"/>
        <v>27622.788379509817</v>
      </c>
      <c r="F16" s="29">
        <f t="shared" si="7"/>
        <v>27904.312266865414</v>
      </c>
      <c r="G16" s="29">
        <f t="shared" si="7"/>
        <v>28895.886638317712</v>
      </c>
      <c r="H16" s="29">
        <f t="shared" si="7"/>
        <v>30243.04151915899</v>
      </c>
      <c r="I16" s="29">
        <f t="shared" si="7"/>
        <v>29749.741145504897</v>
      </c>
      <c r="J16" s="29">
        <f t="shared" si="5"/>
        <v>28689.574322432236</v>
      </c>
      <c r="K16" s="29">
        <f t="shared" si="5"/>
        <v>25318.694021568168</v>
      </c>
      <c r="L16" s="29">
        <f t="shared" si="5"/>
        <v>24292.1265229246</v>
      </c>
      <c r="M16" s="29">
        <f t="shared" si="5"/>
        <v>23649.575387999757</v>
      </c>
      <c r="N16" s="4"/>
      <c r="AD16" s="203"/>
      <c r="AE16" s="119" t="s">
        <v>153</v>
      </c>
      <c r="AF16" s="118" t="s">
        <v>154</v>
      </c>
      <c r="AG16" s="118" t="s">
        <v>155</v>
      </c>
      <c r="AH16" s="118" t="s">
        <v>156</v>
      </c>
      <c r="AI16" s="118" t="s">
        <v>157</v>
      </c>
      <c r="AJ16" s="118" t="s">
        <v>158</v>
      </c>
      <c r="AK16" s="118" t="s">
        <v>159</v>
      </c>
      <c r="AL16" s="118" t="s">
        <v>160</v>
      </c>
      <c r="AM16" s="118" t="s">
        <v>161</v>
      </c>
      <c r="AN16" s="118" t="s">
        <v>162</v>
      </c>
      <c r="AO16" s="118" t="s">
        <v>163</v>
      </c>
      <c r="AP16" s="117" t="s">
        <v>164</v>
      </c>
    </row>
    <row r="17" spans="1:42" ht="17.25" customHeight="1" thickBot="1">
      <c r="A17" s="21" t="s">
        <v>13</v>
      </c>
      <c r="B17" s="29">
        <f t="shared" si="6"/>
        <v>6194.447762060064</v>
      </c>
      <c r="C17" s="29">
        <f t="shared" si="7"/>
        <v>9099.105071777314</v>
      </c>
      <c r="D17" s="29">
        <f t="shared" si="7"/>
        <v>8213.133965951942</v>
      </c>
      <c r="E17" s="29">
        <f t="shared" si="7"/>
        <v>8931.927975560897</v>
      </c>
      <c r="F17" s="29">
        <f t="shared" si="7"/>
        <v>9081.953821083402</v>
      </c>
      <c r="G17" s="29">
        <f t="shared" si="7"/>
        <v>9952.738576303725</v>
      </c>
      <c r="H17" s="29">
        <f t="shared" si="7"/>
        <v>9622.180115945514</v>
      </c>
      <c r="I17" s="29">
        <f t="shared" si="7"/>
        <v>10944.227197184879</v>
      </c>
      <c r="J17" s="29">
        <f t="shared" si="5"/>
        <v>11626.330820014688</v>
      </c>
      <c r="K17" s="29">
        <f t="shared" si="5"/>
        <v>10358.918467083691</v>
      </c>
      <c r="L17" s="29">
        <f t="shared" si="5"/>
        <v>10484.896164122452</v>
      </c>
      <c r="M17" s="29">
        <f t="shared" si="5"/>
        <v>10556.001495884117</v>
      </c>
      <c r="N17" s="4"/>
      <c r="AD17" s="205"/>
      <c r="AE17" s="88" t="s">
        <v>104</v>
      </c>
      <c r="AF17" s="89" t="s">
        <v>104</v>
      </c>
      <c r="AG17" s="89" t="s">
        <v>104</v>
      </c>
      <c r="AH17" s="89" t="s">
        <v>104</v>
      </c>
      <c r="AI17" s="89" t="s">
        <v>104</v>
      </c>
      <c r="AJ17" s="89" t="s">
        <v>104</v>
      </c>
      <c r="AK17" s="89" t="s">
        <v>104</v>
      </c>
      <c r="AL17" s="89" t="s">
        <v>104</v>
      </c>
      <c r="AM17" s="89" t="s">
        <v>104</v>
      </c>
      <c r="AN17" s="89" t="s">
        <v>104</v>
      </c>
      <c r="AO17" s="89" t="s">
        <v>104</v>
      </c>
      <c r="AP17" s="90" t="s">
        <v>104</v>
      </c>
    </row>
    <row r="18" spans="1:42" ht="17.25" customHeight="1" thickTop="1">
      <c r="A18" s="21" t="s">
        <v>14</v>
      </c>
      <c r="B18" s="29">
        <f t="shared" si="6"/>
        <v>845.5805902731802</v>
      </c>
      <c r="C18" s="29">
        <f t="shared" si="7"/>
        <v>1220.08792239813</v>
      </c>
      <c r="D18" s="29">
        <f t="shared" si="7"/>
        <v>1101.7117744463087</v>
      </c>
      <c r="E18" s="29">
        <f t="shared" si="7"/>
        <v>1401.2459121345903</v>
      </c>
      <c r="F18" s="29">
        <f t="shared" si="7"/>
        <v>1398.771357074126</v>
      </c>
      <c r="G18" s="29">
        <f t="shared" si="7"/>
        <v>1642.597960573189</v>
      </c>
      <c r="H18" s="29">
        <f t="shared" si="7"/>
        <v>1536.723853943075</v>
      </c>
      <c r="I18" s="29">
        <f t="shared" si="7"/>
        <v>1528.8294963470091</v>
      </c>
      <c r="J18" s="29">
        <f t="shared" si="5"/>
        <v>1487.6515168703843</v>
      </c>
      <c r="K18" s="29">
        <f t="shared" si="5"/>
        <v>1474.1754408272668</v>
      </c>
      <c r="L18" s="29">
        <f t="shared" si="5"/>
        <v>1470.8202352614528</v>
      </c>
      <c r="M18" s="29">
        <f t="shared" si="5"/>
        <v>1490.8921459100638</v>
      </c>
      <c r="N18" s="4"/>
      <c r="AD18" s="91" t="s">
        <v>11</v>
      </c>
      <c r="AE18" s="92">
        <v>202.98328535692258</v>
      </c>
      <c r="AF18" s="93">
        <v>107.22381859543465</v>
      </c>
      <c r="AG18" s="93">
        <v>89.96800373625412</v>
      </c>
      <c r="AH18" s="93">
        <v>112.12433507552032</v>
      </c>
      <c r="AI18" s="93">
        <v>105.61771054897852</v>
      </c>
      <c r="AJ18" s="93">
        <v>165.3522302534704</v>
      </c>
      <c r="AK18" s="93">
        <v>183.1282150768068</v>
      </c>
      <c r="AL18" s="93">
        <v>164.18825183052056</v>
      </c>
      <c r="AM18" s="93">
        <v>117.63612921374605</v>
      </c>
      <c r="AN18" s="93">
        <v>107.4557110506817</v>
      </c>
      <c r="AO18" s="93">
        <v>177.46390092449047</v>
      </c>
      <c r="AP18" s="94">
        <v>0</v>
      </c>
    </row>
    <row r="19" spans="1:42" ht="17.25" customHeight="1">
      <c r="A19" s="21" t="s">
        <v>36</v>
      </c>
      <c r="B19" s="29">
        <f t="shared" si="6"/>
        <v>1053.2066283749127</v>
      </c>
      <c r="C19" s="29">
        <f t="shared" si="7"/>
        <v>1088.8337338107174</v>
      </c>
      <c r="D19" s="29">
        <f t="shared" si="7"/>
        <v>1192.0920506244997</v>
      </c>
      <c r="E19" s="29">
        <f t="shared" si="7"/>
        <v>972.5110457198405</v>
      </c>
      <c r="F19" s="29">
        <f t="shared" si="7"/>
        <v>1166.3998888750414</v>
      </c>
      <c r="G19" s="29">
        <f t="shared" si="7"/>
        <v>1283.279559671954</v>
      </c>
      <c r="H19" s="29">
        <f t="shared" si="7"/>
        <v>1626.2222173511516</v>
      </c>
      <c r="I19" s="29">
        <f t="shared" si="7"/>
        <v>1407.9458120687748</v>
      </c>
      <c r="J19" s="29">
        <f t="shared" si="5"/>
        <v>1574.8529110560896</v>
      </c>
      <c r="K19" s="29">
        <f t="shared" si="5"/>
        <v>1043.3867976632955</v>
      </c>
      <c r="L19" s="29">
        <f t="shared" si="5"/>
        <v>981.6184926117148</v>
      </c>
      <c r="M19" s="29">
        <f t="shared" si="5"/>
        <v>863.0366390423503</v>
      </c>
      <c r="N19" s="4"/>
      <c r="AD19" s="95" t="s">
        <v>12</v>
      </c>
      <c r="AE19" s="96">
        <v>868.2103348548699</v>
      </c>
      <c r="AF19" s="97">
        <v>549.8406960349498</v>
      </c>
      <c r="AG19" s="97">
        <v>545.9142873234915</v>
      </c>
      <c r="AH19" s="97">
        <v>556.5086337714554</v>
      </c>
      <c r="AI19" s="97">
        <v>671.4045042395422</v>
      </c>
      <c r="AJ19" s="97">
        <v>674.6821857216529</v>
      </c>
      <c r="AK19" s="97">
        <v>721.4907839729462</v>
      </c>
      <c r="AL19" s="97">
        <v>693.1497371987964</v>
      </c>
      <c r="AM19" s="97">
        <v>727.0544696911852</v>
      </c>
      <c r="AN19" s="97">
        <v>680.4760383121909</v>
      </c>
      <c r="AO19" s="97">
        <v>627.0198083670786</v>
      </c>
      <c r="AP19" s="98">
        <v>430.20309395688133</v>
      </c>
    </row>
    <row r="20" spans="1:42" ht="17.25" customHeight="1">
      <c r="A20" s="21" t="s">
        <v>15</v>
      </c>
      <c r="B20" s="29">
        <f t="shared" si="6"/>
        <v>11911.25645441178</v>
      </c>
      <c r="C20" s="29">
        <f t="shared" si="7"/>
        <v>10632.269924857224</v>
      </c>
      <c r="D20" s="29">
        <f t="shared" si="7"/>
        <v>10759.11548243761</v>
      </c>
      <c r="E20" s="29">
        <f t="shared" si="7"/>
        <v>12722.165480914764</v>
      </c>
      <c r="F20" s="29">
        <f t="shared" si="7"/>
        <v>13134.63952478167</v>
      </c>
      <c r="G20" s="29">
        <f t="shared" si="7"/>
        <v>13694.80803926958</v>
      </c>
      <c r="H20" s="29">
        <f t="shared" si="7"/>
        <v>14198.138564439083</v>
      </c>
      <c r="I20" s="29">
        <f t="shared" si="7"/>
        <v>13790.579894227092</v>
      </c>
      <c r="J20" s="29">
        <f t="shared" si="5"/>
        <v>13935.735026058417</v>
      </c>
      <c r="K20" s="29">
        <f t="shared" si="5"/>
        <v>11987.946322788122</v>
      </c>
      <c r="L20" s="29">
        <f t="shared" si="5"/>
        <v>11659.99776810985</v>
      </c>
      <c r="M20" s="29">
        <f t="shared" si="5"/>
        <v>11389.707425148415</v>
      </c>
      <c r="N20" s="4"/>
      <c r="AD20" s="95" t="s">
        <v>13</v>
      </c>
      <c r="AE20" s="96">
        <v>737.0135646621127</v>
      </c>
      <c r="AF20" s="97">
        <v>675.1651537882459</v>
      </c>
      <c r="AG20" s="97">
        <v>761.0129552142548</v>
      </c>
      <c r="AH20" s="97">
        <v>1067.245627381735</v>
      </c>
      <c r="AI20" s="97">
        <v>1073.6555532028062</v>
      </c>
      <c r="AJ20" s="97">
        <v>1011.3341649587255</v>
      </c>
      <c r="AK20" s="97">
        <v>1125.2387758076493</v>
      </c>
      <c r="AL20" s="97">
        <v>1292.4638039400445</v>
      </c>
      <c r="AM20" s="97">
        <v>1238.8073082634726</v>
      </c>
      <c r="AN20" s="97">
        <v>1167.1175938078259</v>
      </c>
      <c r="AO20" s="97">
        <v>1048.274866512945</v>
      </c>
      <c r="AP20" s="98">
        <v>1160.8166001811546</v>
      </c>
    </row>
    <row r="21" spans="1:42" ht="17.25" customHeight="1">
      <c r="A21" s="21" t="s">
        <v>37</v>
      </c>
      <c r="B21" s="29">
        <f t="shared" si="6"/>
        <v>5309.189527766178</v>
      </c>
      <c r="C21" s="29">
        <f t="shared" si="7"/>
        <v>6346.230039881202</v>
      </c>
      <c r="D21" s="29">
        <f t="shared" si="7"/>
        <v>6451.809065361244</v>
      </c>
      <c r="E21" s="29">
        <f t="shared" si="7"/>
        <v>7295.713966701723</v>
      </c>
      <c r="F21" s="29">
        <f t="shared" si="7"/>
        <v>7566.651827808787</v>
      </c>
      <c r="G21" s="29">
        <f t="shared" si="7"/>
        <v>7475.417643129636</v>
      </c>
      <c r="H21" s="29">
        <f t="shared" si="7"/>
        <v>8366.932734536429</v>
      </c>
      <c r="I21" s="29">
        <f t="shared" si="7"/>
        <v>7162.195654542676</v>
      </c>
      <c r="J21" s="29">
        <f t="shared" si="5"/>
        <v>7457.208074226608</v>
      </c>
      <c r="K21" s="29">
        <f t="shared" si="5"/>
        <v>6746.98161564858</v>
      </c>
      <c r="L21" s="29">
        <f t="shared" si="5"/>
        <v>6205.671392821145</v>
      </c>
      <c r="M21" s="29">
        <f t="shared" si="5"/>
        <v>6092.606179328729</v>
      </c>
      <c r="N21" s="4"/>
      <c r="AD21" s="95" t="s">
        <v>14</v>
      </c>
      <c r="AE21" s="96">
        <v>26.12793312279744</v>
      </c>
      <c r="AF21" s="97">
        <v>3.426795689114515</v>
      </c>
      <c r="AG21" s="97">
        <v>5.793074215915663</v>
      </c>
      <c r="AH21" s="97">
        <v>15.549558895201951</v>
      </c>
      <c r="AI21" s="97">
        <v>11.738629880285727</v>
      </c>
      <c r="AJ21" s="97">
        <v>5.814493826875476</v>
      </c>
      <c r="AK21" s="97">
        <v>29.399299333441906</v>
      </c>
      <c r="AL21" s="97">
        <v>6.320003615874816</v>
      </c>
      <c r="AM21" s="151">
        <v>0.025804440109485342</v>
      </c>
      <c r="AN21" s="97">
        <v>0</v>
      </c>
      <c r="AO21" s="97">
        <v>1.6425141375031247</v>
      </c>
      <c r="AP21" s="98">
        <v>0</v>
      </c>
    </row>
    <row r="22" spans="1:42" ht="17.25" customHeight="1">
      <c r="A22" s="21" t="s">
        <v>7</v>
      </c>
      <c r="B22" s="29">
        <f t="shared" si="6"/>
        <v>3381.467558442678</v>
      </c>
      <c r="C22" s="29">
        <f aca="true" t="shared" si="8" ref="C22:I22">SUM(AF10,AF25)</f>
        <v>1437.0816708182695</v>
      </c>
      <c r="D22" s="29">
        <f t="shared" si="8"/>
        <v>1267.0517431499359</v>
      </c>
      <c r="E22" s="29">
        <f t="shared" si="8"/>
        <v>1296.9901732233984</v>
      </c>
      <c r="F22" s="29">
        <f t="shared" si="8"/>
        <v>1560.3691417903913</v>
      </c>
      <c r="G22" s="29">
        <f t="shared" si="8"/>
        <v>1186.4666314507933</v>
      </c>
      <c r="H22" s="29">
        <f t="shared" si="8"/>
        <v>1371.3421589363259</v>
      </c>
      <c r="I22" s="29">
        <f t="shared" si="8"/>
        <v>906.8160991623075</v>
      </c>
      <c r="J22" s="29">
        <f t="shared" si="5"/>
        <v>720.0807167493435</v>
      </c>
      <c r="K22" s="29">
        <f t="shared" si="5"/>
        <v>914.7829768737521</v>
      </c>
      <c r="L22" s="29">
        <f t="shared" si="5"/>
        <v>956.2692876463354</v>
      </c>
      <c r="M22" s="29">
        <f t="shared" si="5"/>
        <v>838.6374439228991</v>
      </c>
      <c r="N22" s="4"/>
      <c r="AD22" s="95" t="s">
        <v>36</v>
      </c>
      <c r="AE22" s="96">
        <v>176.32473270272243</v>
      </c>
      <c r="AF22" s="97">
        <v>114.5612492182508</v>
      </c>
      <c r="AG22" s="97">
        <v>171.84826615560863</v>
      </c>
      <c r="AH22" s="97">
        <v>210.61473151578394</v>
      </c>
      <c r="AI22" s="97">
        <v>269.9905141075097</v>
      </c>
      <c r="AJ22" s="97">
        <v>332.9316708601568</v>
      </c>
      <c r="AK22" s="97">
        <v>255.72136034780368</v>
      </c>
      <c r="AL22" s="97">
        <v>202.59807294346572</v>
      </c>
      <c r="AM22" s="97">
        <v>302.97153499144883</v>
      </c>
      <c r="AN22" s="97">
        <v>240.73865841488293</v>
      </c>
      <c r="AO22" s="97">
        <v>250.39994471265192</v>
      </c>
      <c r="AP22" s="98">
        <v>197.99784655037772</v>
      </c>
    </row>
    <row r="23" spans="1:42" ht="17.25" customHeight="1">
      <c r="A23" s="24" t="s">
        <v>64</v>
      </c>
      <c r="B23" s="34">
        <f aca="true" t="shared" si="9" ref="B23:L23">SUM(B15:B22)</f>
        <v>60495.550345298165</v>
      </c>
      <c r="C23" s="34">
        <f t="shared" si="9"/>
        <v>72173.51406265527</v>
      </c>
      <c r="D23" s="34">
        <f t="shared" si="9"/>
        <v>71088.01952522223</v>
      </c>
      <c r="E23" s="34">
        <f t="shared" si="9"/>
        <v>74204.6027463224</v>
      </c>
      <c r="F23" s="34">
        <f t="shared" si="9"/>
        <v>78119.00478347247</v>
      </c>
      <c r="G23" s="34">
        <f t="shared" si="9"/>
        <v>83498.26504929655</v>
      </c>
      <c r="H23" s="34">
        <f t="shared" si="9"/>
        <v>86873.9346727979</v>
      </c>
      <c r="I23" s="34">
        <f t="shared" si="9"/>
        <v>83411.32206360999</v>
      </c>
      <c r="J23" s="34">
        <f t="shared" si="9"/>
        <v>82993.5339392953</v>
      </c>
      <c r="K23" s="29">
        <f t="shared" si="9"/>
        <v>70630.55140878302</v>
      </c>
      <c r="L23" s="29">
        <f t="shared" si="9"/>
        <v>70559.1566662022</v>
      </c>
      <c r="M23" s="29">
        <f>SUM(M15:M22)</f>
        <v>72381.60762917608</v>
      </c>
      <c r="N23" s="4"/>
      <c r="AD23" s="95" t="s">
        <v>15</v>
      </c>
      <c r="AE23" s="96">
        <v>9748.27436666169</v>
      </c>
      <c r="AF23" s="97">
        <v>7773.078214019619</v>
      </c>
      <c r="AG23" s="97">
        <v>7791.8420409072805</v>
      </c>
      <c r="AH23" s="97">
        <v>10052.31463337056</v>
      </c>
      <c r="AI23" s="97">
        <v>10191.266423544568</v>
      </c>
      <c r="AJ23" s="97">
        <v>10910.76594877026</v>
      </c>
      <c r="AK23" s="97">
        <v>11096.115362648336</v>
      </c>
      <c r="AL23" s="97">
        <v>10904.83540501081</v>
      </c>
      <c r="AM23" s="97">
        <v>10967.755856239188</v>
      </c>
      <c r="AN23" s="97">
        <v>9727.02029973531</v>
      </c>
      <c r="AO23" s="97">
        <v>9414.86208932049</v>
      </c>
      <c r="AP23" s="98">
        <v>9727.357931518938</v>
      </c>
    </row>
    <row r="24" spans="1:42" ht="17.25" customHeight="1">
      <c r="A24" s="20" t="s">
        <v>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259"/>
      <c r="AD24" s="95" t="s">
        <v>37</v>
      </c>
      <c r="AE24" s="96">
        <v>993.6751673386251</v>
      </c>
      <c r="AF24" s="97">
        <v>296.04373246907045</v>
      </c>
      <c r="AG24" s="97">
        <v>303.9256685208225</v>
      </c>
      <c r="AH24" s="97">
        <v>225.4681719657822</v>
      </c>
      <c r="AI24" s="97">
        <v>336.24252524361594</v>
      </c>
      <c r="AJ24" s="97">
        <v>194.1477253065033</v>
      </c>
      <c r="AK24" s="97">
        <v>248.37534941858942</v>
      </c>
      <c r="AL24" s="97">
        <v>199.53392769350572</v>
      </c>
      <c r="AM24" s="97">
        <v>189.86854422193582</v>
      </c>
      <c r="AN24" s="97">
        <v>106.14766904203887</v>
      </c>
      <c r="AO24" s="97">
        <v>74.03552977789411</v>
      </c>
      <c r="AP24" s="98">
        <v>35.601080014895835</v>
      </c>
    </row>
    <row r="25" spans="1:42" ht="17.25" customHeight="1">
      <c r="A25" s="21" t="s">
        <v>11</v>
      </c>
      <c r="B25" s="29">
        <f aca="true" t="shared" si="10" ref="B25:L25">SUM(B15,B6)</f>
        <v>14267.077558741572</v>
      </c>
      <c r="C25" s="29">
        <f t="shared" si="10"/>
        <v>20516.843371985113</v>
      </c>
      <c r="D25" s="29">
        <f t="shared" si="10"/>
        <v>21453.383940147913</v>
      </c>
      <c r="E25" s="29">
        <f t="shared" si="10"/>
        <v>21336.54675800556</v>
      </c>
      <c r="F25" s="29">
        <f t="shared" si="10"/>
        <v>23342.370919266887</v>
      </c>
      <c r="G25" s="29">
        <f t="shared" si="10"/>
        <v>27945.419539238323</v>
      </c>
      <c r="H25" s="29">
        <f t="shared" si="10"/>
        <v>27857.425009567516</v>
      </c>
      <c r="I25" s="29">
        <f t="shared" si="10"/>
        <v>24617.335686805603</v>
      </c>
      <c r="J25" s="29">
        <f t="shared" si="10"/>
        <v>23505.06177842631</v>
      </c>
      <c r="K25" s="29">
        <f t="shared" si="10"/>
        <v>18203.75797869324</v>
      </c>
      <c r="L25" s="29">
        <f t="shared" si="10"/>
        <v>19254.921419046044</v>
      </c>
      <c r="M25" s="29">
        <f aca="true" t="shared" si="11" ref="M25:M30">SUM(M15,M6)</f>
        <v>22181.665033037913</v>
      </c>
      <c r="N25" s="4"/>
      <c r="AD25" s="95" t="s">
        <v>71</v>
      </c>
      <c r="AE25" s="96">
        <v>188.18915302650439</v>
      </c>
      <c r="AF25" s="97">
        <v>83.91777746123853</v>
      </c>
      <c r="AG25" s="97">
        <v>90.51551855535452</v>
      </c>
      <c r="AH25" s="97">
        <v>111.99120519469915</v>
      </c>
      <c r="AI25" s="97">
        <v>104.72523508318979</v>
      </c>
      <c r="AJ25" s="97">
        <v>114.61363492989744</v>
      </c>
      <c r="AK25" s="97">
        <v>113.0203591742325</v>
      </c>
      <c r="AL25" s="97">
        <v>78.70636171242583</v>
      </c>
      <c r="AM25" s="97">
        <v>81.73847663349653</v>
      </c>
      <c r="AN25" s="97">
        <v>430.4461165910965</v>
      </c>
      <c r="AO25" s="97">
        <v>482.22150274858996</v>
      </c>
      <c r="AP25" s="98">
        <v>483.7673311396631</v>
      </c>
    </row>
    <row r="26" spans="1:42" ht="17.25" customHeight="1" thickBot="1">
      <c r="A26" s="21" t="s">
        <v>12</v>
      </c>
      <c r="B26" s="29">
        <f aca="true" t="shared" si="12" ref="B26:L26">SUM(B16,B7)</f>
        <v>27885.62723030699</v>
      </c>
      <c r="C26" s="29">
        <f t="shared" si="12"/>
        <v>34771.90856318849</v>
      </c>
      <c r="D26" s="29">
        <f t="shared" si="12"/>
        <v>32969.790713233015</v>
      </c>
      <c r="E26" s="29">
        <f t="shared" si="12"/>
        <v>31715.055114821298</v>
      </c>
      <c r="F26" s="29">
        <f t="shared" si="12"/>
        <v>31715.76988774971</v>
      </c>
      <c r="G26" s="29">
        <f t="shared" si="12"/>
        <v>32928.620631796155</v>
      </c>
      <c r="H26" s="29">
        <f t="shared" si="12"/>
        <v>34197.983365699045</v>
      </c>
      <c r="I26" s="29">
        <f t="shared" si="12"/>
        <v>33430.958712749925</v>
      </c>
      <c r="J26" s="29">
        <f t="shared" si="12"/>
        <v>32310.57712335974</v>
      </c>
      <c r="K26" s="29">
        <f t="shared" si="12"/>
        <v>27756.729520213732</v>
      </c>
      <c r="L26" s="29">
        <f t="shared" si="12"/>
        <v>26718.917183864858</v>
      </c>
      <c r="M26" s="29">
        <f t="shared" si="11"/>
        <v>25835.060053377605</v>
      </c>
      <c r="N26" s="4"/>
      <c r="AD26" s="99" t="s">
        <v>64</v>
      </c>
      <c r="AE26" s="100">
        <v>12940.798537726354</v>
      </c>
      <c r="AF26" s="101">
        <v>9603.257437275928</v>
      </c>
      <c r="AG26" s="101">
        <v>9760.819814629001</v>
      </c>
      <c r="AH26" s="101">
        <v>12351.816897170644</v>
      </c>
      <c r="AI26" s="101">
        <v>12764.641095850457</v>
      </c>
      <c r="AJ26" s="101">
        <v>13409.642054627602</v>
      </c>
      <c r="AK26" s="101">
        <v>13772.489505779673</v>
      </c>
      <c r="AL26" s="101">
        <v>13541.795563945421</v>
      </c>
      <c r="AM26" s="101">
        <v>13625.858123694215</v>
      </c>
      <c r="AN26" s="101">
        <v>12459.402086953876</v>
      </c>
      <c r="AO26" s="101">
        <v>12075.920156501521</v>
      </c>
      <c r="AP26" s="102">
        <v>12035.743883361769</v>
      </c>
    </row>
    <row r="27" spans="1:14" ht="17.25" customHeight="1" thickTop="1">
      <c r="A27" s="21" t="s">
        <v>13</v>
      </c>
      <c r="B27" s="29">
        <f aca="true" t="shared" si="13" ref="B27:L27">SUM(B17,B8)</f>
        <v>9711.300144263167</v>
      </c>
      <c r="C27" s="29">
        <f t="shared" si="13"/>
        <v>13662.856482500458</v>
      </c>
      <c r="D27" s="29">
        <f t="shared" si="13"/>
        <v>12820.956508187344</v>
      </c>
      <c r="E27" s="29">
        <f t="shared" si="13"/>
        <v>13476.64678380981</v>
      </c>
      <c r="F27" s="29">
        <f t="shared" si="13"/>
        <v>13303.620565076984</v>
      </c>
      <c r="G27" s="29">
        <f t="shared" si="13"/>
        <v>14281.070417804733</v>
      </c>
      <c r="H27" s="29">
        <f t="shared" si="13"/>
        <v>14163.53361693607</v>
      </c>
      <c r="I27" s="29">
        <f t="shared" si="13"/>
        <v>15848.49826636281</v>
      </c>
      <c r="J27" s="29">
        <f t="shared" si="13"/>
        <v>16760.715923725107</v>
      </c>
      <c r="K27" s="29">
        <f t="shared" si="13"/>
        <v>15643.983167241477</v>
      </c>
      <c r="L27" s="29">
        <f t="shared" si="13"/>
        <v>14987.546381227203</v>
      </c>
      <c r="M27" s="29">
        <f t="shared" si="11"/>
        <v>15222.328914949314</v>
      </c>
      <c r="N27" s="4"/>
    </row>
    <row r="28" spans="1:14" ht="17.25" customHeight="1">
      <c r="A28" s="21" t="s">
        <v>14</v>
      </c>
      <c r="B28" s="29">
        <f aca="true" t="shared" si="14" ref="B28:L28">SUM(B18,B9)</f>
        <v>1131.1685218207788</v>
      </c>
      <c r="C28" s="29">
        <f t="shared" si="14"/>
        <v>1625.8879267489733</v>
      </c>
      <c r="D28" s="29">
        <f t="shared" si="14"/>
        <v>1477.9172279175127</v>
      </c>
      <c r="E28" s="29">
        <f t="shared" si="14"/>
        <v>1789.4568131415056</v>
      </c>
      <c r="F28" s="29">
        <f t="shared" si="14"/>
        <v>1786.609755109552</v>
      </c>
      <c r="G28" s="29">
        <f t="shared" si="14"/>
        <v>2043.5094994775684</v>
      </c>
      <c r="H28" s="29">
        <f t="shared" si="14"/>
        <v>1909.2438274235697</v>
      </c>
      <c r="I28" s="29">
        <f t="shared" si="14"/>
        <v>1997.696818237718</v>
      </c>
      <c r="J28" s="29">
        <f t="shared" si="14"/>
        <v>1963.4808202503627</v>
      </c>
      <c r="K28" s="29">
        <f t="shared" si="14"/>
        <v>1803.0400238531315</v>
      </c>
      <c r="L28" s="29">
        <f t="shared" si="14"/>
        <v>1742.4586899427613</v>
      </c>
      <c r="M28" s="29">
        <f t="shared" si="11"/>
        <v>1701.0848341503518</v>
      </c>
      <c r="N28" s="4"/>
    </row>
    <row r="29" spans="1:14" ht="21" customHeight="1">
      <c r="A29" s="21" t="s">
        <v>36</v>
      </c>
      <c r="B29" s="29">
        <f aca="true" t="shared" si="15" ref="B29:I29">SUM(B19,B10)</f>
        <v>1283.1551738700334</v>
      </c>
      <c r="C29" s="29">
        <f t="shared" si="15"/>
        <v>1374.9265609636655</v>
      </c>
      <c r="D29" s="29">
        <f t="shared" si="15"/>
        <v>1467.4535202976886</v>
      </c>
      <c r="E29" s="29">
        <f t="shared" si="15"/>
        <v>1249.411297665116</v>
      </c>
      <c r="F29" s="29">
        <f t="shared" si="15"/>
        <v>1438.59466930867</v>
      </c>
      <c r="G29" s="29">
        <f t="shared" si="15"/>
        <v>1687.7876999074194</v>
      </c>
      <c r="H29" s="29">
        <f t="shared" si="15"/>
        <v>2052.7455661798467</v>
      </c>
      <c r="I29" s="29">
        <f t="shared" si="15"/>
        <v>1756.645514497035</v>
      </c>
      <c r="J29" s="29">
        <f aca="true" t="shared" si="16" ref="J29:L30">SUM(J19,J10)</f>
        <v>1909.2954724649176</v>
      </c>
      <c r="K29" s="29">
        <f t="shared" si="16"/>
        <v>1350.5461430248374</v>
      </c>
      <c r="L29" s="29">
        <f t="shared" si="16"/>
        <v>1269.3919478077366</v>
      </c>
      <c r="M29" s="29">
        <f t="shared" si="11"/>
        <v>1133.0878994198836</v>
      </c>
      <c r="N29" s="4"/>
    </row>
    <row r="30" spans="1:14" ht="17.25" customHeight="1">
      <c r="A30" s="21" t="s">
        <v>15</v>
      </c>
      <c r="B30" s="29">
        <f aca="true" t="shared" si="17" ref="B30:I30">SUM(B20,B11)</f>
        <v>12747.324853206948</v>
      </c>
      <c r="C30" s="29">
        <f t="shared" si="17"/>
        <v>11523.253505826106</v>
      </c>
      <c r="D30" s="29">
        <f t="shared" si="17"/>
        <v>11477.378579723763</v>
      </c>
      <c r="E30" s="29">
        <f t="shared" si="17"/>
        <v>13402.306445679955</v>
      </c>
      <c r="F30" s="29">
        <f t="shared" si="17"/>
        <v>13698.157597161457</v>
      </c>
      <c r="G30" s="29">
        <f t="shared" si="17"/>
        <v>14289.772317975689</v>
      </c>
      <c r="H30" s="29">
        <f t="shared" si="17"/>
        <v>14873.149548122643</v>
      </c>
      <c r="I30" s="29">
        <f t="shared" si="17"/>
        <v>14494.5266581045</v>
      </c>
      <c r="J30" s="29">
        <f t="shared" si="16"/>
        <v>14631.065040267238</v>
      </c>
      <c r="K30" s="29">
        <f t="shared" si="16"/>
        <v>12646.736866765908</v>
      </c>
      <c r="L30" s="29">
        <f t="shared" si="16"/>
        <v>12272.649746876881</v>
      </c>
      <c r="M30" s="29">
        <f t="shared" si="11"/>
        <v>11961.49616318174</v>
      </c>
      <c r="N30" s="4"/>
    </row>
    <row r="31" spans="1:14" ht="17.25" customHeight="1">
      <c r="A31" s="21" t="s">
        <v>37</v>
      </c>
      <c r="B31" s="33">
        <f>B21</f>
        <v>5309.189527766178</v>
      </c>
      <c r="C31" s="33">
        <f aca="true" t="shared" si="18" ref="C31:I31">C21</f>
        <v>6346.230039881202</v>
      </c>
      <c r="D31" s="33">
        <f t="shared" si="18"/>
        <v>6451.809065361244</v>
      </c>
      <c r="E31" s="33">
        <f t="shared" si="18"/>
        <v>7295.713966701723</v>
      </c>
      <c r="F31" s="33">
        <f t="shared" si="18"/>
        <v>7566.651827808787</v>
      </c>
      <c r="G31" s="33">
        <f t="shared" si="18"/>
        <v>7475.417643129636</v>
      </c>
      <c r="H31" s="33">
        <f t="shared" si="18"/>
        <v>8366.932734536429</v>
      </c>
      <c r="I31" s="33">
        <f t="shared" si="18"/>
        <v>7162.195654542676</v>
      </c>
      <c r="J31" s="33">
        <f>J21</f>
        <v>7457.208074226608</v>
      </c>
      <c r="K31" s="33">
        <f>K21</f>
        <v>6746.98161564858</v>
      </c>
      <c r="L31" s="33">
        <f>L21</f>
        <v>6205.671392821145</v>
      </c>
      <c r="M31" s="33">
        <f>M21</f>
        <v>6092.606179328729</v>
      </c>
      <c r="N31" s="4"/>
    </row>
    <row r="32" spans="1:14" ht="17.25" customHeight="1">
      <c r="A32" s="21" t="s">
        <v>7</v>
      </c>
      <c r="B32" s="29">
        <f>SUM(B22,B12)</f>
        <v>3495.353973143726</v>
      </c>
      <c r="C32" s="29">
        <f aca="true" t="shared" si="19" ref="C32:I32">SUM(C22,C12)</f>
        <v>1497.4173125325353</v>
      </c>
      <c r="D32" s="29">
        <f t="shared" si="19"/>
        <v>1345.0014964965435</v>
      </c>
      <c r="E32" s="29">
        <f t="shared" si="19"/>
        <v>1389.6504436659995</v>
      </c>
      <c r="F32" s="29">
        <f t="shared" si="19"/>
        <v>1596.584510788901</v>
      </c>
      <c r="G32" s="29">
        <f t="shared" si="19"/>
        <v>1241.894495829341</v>
      </c>
      <c r="H32" s="29">
        <f t="shared" si="19"/>
        <v>1449.6642559318507</v>
      </c>
      <c r="I32" s="29">
        <f t="shared" si="19"/>
        <v>991.1499802251279</v>
      </c>
      <c r="J32" s="29">
        <f>SUM(J22,J12)</f>
        <v>900.9481715554466</v>
      </c>
      <c r="K32" s="29">
        <f>SUM(K22,K12)</f>
        <v>961.1880639459398</v>
      </c>
      <c r="L32" s="29">
        <f>SUM(L22,L12)</f>
        <v>1040.6921993895503</v>
      </c>
      <c r="M32" s="29">
        <f>SUM(M22,M12)</f>
        <v>868.8471759618399</v>
      </c>
      <c r="N32" s="4"/>
    </row>
    <row r="33" spans="1:14" ht="17.25" customHeight="1">
      <c r="A33" s="24" t="s">
        <v>64</v>
      </c>
      <c r="B33" s="29">
        <f aca="true" t="shared" si="20" ref="B33:L33">SUM(B25:B32)</f>
        <v>75830.19698311939</v>
      </c>
      <c r="C33" s="29">
        <f t="shared" si="20"/>
        <v>91319.32376362654</v>
      </c>
      <c r="D33" s="29">
        <f t="shared" si="20"/>
        <v>89463.69105136502</v>
      </c>
      <c r="E33" s="29">
        <f t="shared" si="20"/>
        <v>91654.78762349095</v>
      </c>
      <c r="F33" s="29">
        <f t="shared" si="20"/>
        <v>94448.35973227095</v>
      </c>
      <c r="G33" s="29">
        <f t="shared" si="20"/>
        <v>101893.49224515886</v>
      </c>
      <c r="H33" s="29">
        <f t="shared" si="20"/>
        <v>104870.67792439698</v>
      </c>
      <c r="I33" s="29">
        <f t="shared" si="20"/>
        <v>100299.0072915254</v>
      </c>
      <c r="J33" s="29">
        <f t="shared" si="20"/>
        <v>99438.35240427572</v>
      </c>
      <c r="K33" s="29">
        <f t="shared" si="20"/>
        <v>85112.96337938684</v>
      </c>
      <c r="L33" s="29">
        <f t="shared" si="20"/>
        <v>83492.24896097617</v>
      </c>
      <c r="M33" s="29">
        <f>SUM(M25:M32)</f>
        <v>84996.17625340738</v>
      </c>
      <c r="N33" s="4"/>
    </row>
    <row r="34" spans="1:9" ht="17.25" customHeight="1">
      <c r="A34" s="1" t="s">
        <v>138</v>
      </c>
      <c r="B34" s="35"/>
      <c r="C34" s="35"/>
      <c r="D34" s="35"/>
      <c r="E34" s="35"/>
      <c r="F34" s="35"/>
      <c r="G34" s="35"/>
      <c r="H34" s="35"/>
      <c r="I34" s="35"/>
    </row>
    <row r="35" ht="17.25" customHeight="1">
      <c r="A35" s="48" t="s">
        <v>93</v>
      </c>
    </row>
    <row r="36" spans="1:10" ht="17.25" customHeight="1">
      <c r="A36" s="238" t="s">
        <v>182</v>
      </c>
      <c r="B36" s="238"/>
      <c r="C36" s="238"/>
      <c r="D36" s="238"/>
      <c r="E36" s="238"/>
      <c r="F36" s="238"/>
      <c r="G36" s="238"/>
      <c r="H36" s="238"/>
      <c r="I36" s="238"/>
      <c r="J36" s="238"/>
    </row>
    <row r="37" spans="1:10" ht="26.25" customHeight="1">
      <c r="A37" s="238"/>
      <c r="B37" s="238"/>
      <c r="C37" s="238"/>
      <c r="D37" s="238"/>
      <c r="E37" s="238"/>
      <c r="F37" s="238"/>
      <c r="G37" s="238"/>
      <c r="H37" s="238"/>
      <c r="I37" s="238"/>
      <c r="J37" s="238"/>
    </row>
  </sheetData>
  <sheetProtection/>
  <mergeCells count="8">
    <mergeCell ref="O1:P3"/>
    <mergeCell ref="O4:O12"/>
    <mergeCell ref="AD1:AD2"/>
    <mergeCell ref="AD16:AD17"/>
    <mergeCell ref="A36:J37"/>
    <mergeCell ref="B14:M14"/>
    <mergeCell ref="A1:M2"/>
    <mergeCell ref="B5:M5"/>
  </mergeCells>
  <printOptions horizontalCentered="1"/>
  <pageMargins left="0.75" right="0.75" top="0.75" bottom="1" header="0.5" footer="0.5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7"/>
  <sheetViews>
    <sheetView view="pageBreakPreview" zoomScale="60" zoomScalePageLayoutView="0" workbookViewId="0" topLeftCell="A16">
      <selection activeCell="AR46" sqref="AR46"/>
    </sheetView>
  </sheetViews>
  <sheetFormatPr defaultColWidth="9.140625" defaultRowHeight="17.25" customHeight="1"/>
  <cols>
    <col min="1" max="1" width="26.8515625" style="1" bestFit="1" customWidth="1"/>
    <col min="2" max="9" width="8.140625" style="1" customWidth="1"/>
    <col min="10" max="10" width="9.140625" style="1" customWidth="1"/>
    <col min="11" max="13" width="9.421875" style="1" customWidth="1"/>
    <col min="14" max="14" width="9.140625" style="1" customWidth="1"/>
    <col min="15" max="15" width="13.00390625" style="1" hidden="1" customWidth="1"/>
    <col min="16" max="29" width="9.140625" style="1" hidden="1" customWidth="1"/>
    <col min="30" max="30" width="16.7109375" style="1" hidden="1" customWidth="1"/>
    <col min="31" max="42" width="9.140625" style="1" hidden="1" customWidth="1"/>
    <col min="43" max="16384" width="9.140625" style="1" customWidth="1"/>
  </cols>
  <sheetData>
    <row r="1" spans="1:42" ht="21" customHeight="1" thickTop="1">
      <c r="A1" s="193" t="s">
        <v>181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6"/>
      <c r="O1" s="248"/>
      <c r="P1" s="249"/>
      <c r="Q1" s="167" t="s">
        <v>153</v>
      </c>
      <c r="R1" s="168" t="s">
        <v>154</v>
      </c>
      <c r="S1" s="168" t="s">
        <v>155</v>
      </c>
      <c r="T1" s="168" t="s">
        <v>156</v>
      </c>
      <c r="U1" s="168" t="s">
        <v>157</v>
      </c>
      <c r="V1" s="168" t="s">
        <v>158</v>
      </c>
      <c r="W1" s="168" t="s">
        <v>159</v>
      </c>
      <c r="X1" s="168" t="s">
        <v>160</v>
      </c>
      <c r="Y1" s="168" t="s">
        <v>161</v>
      </c>
      <c r="Z1" s="168" t="s">
        <v>162</v>
      </c>
      <c r="AA1" s="168" t="s">
        <v>163</v>
      </c>
      <c r="AB1" s="169" t="s">
        <v>164</v>
      </c>
      <c r="AC1" s="170"/>
      <c r="AD1" s="203"/>
      <c r="AE1" s="119" t="s">
        <v>153</v>
      </c>
      <c r="AF1" s="118" t="s">
        <v>154</v>
      </c>
      <c r="AG1" s="118" t="s">
        <v>155</v>
      </c>
      <c r="AH1" s="118" t="s">
        <v>156</v>
      </c>
      <c r="AI1" s="118" t="s">
        <v>157</v>
      </c>
      <c r="AJ1" s="118" t="s">
        <v>158</v>
      </c>
      <c r="AK1" s="118" t="s">
        <v>159</v>
      </c>
      <c r="AL1" s="118" t="s">
        <v>160</v>
      </c>
      <c r="AM1" s="118" t="s">
        <v>161</v>
      </c>
      <c r="AN1" s="118" t="s">
        <v>162</v>
      </c>
      <c r="AO1" s="118" t="s">
        <v>163</v>
      </c>
      <c r="AP1" s="117" t="s">
        <v>164</v>
      </c>
    </row>
    <row r="2" spans="1:42" ht="33.75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O2" s="250"/>
      <c r="P2" s="251"/>
      <c r="Q2" s="171" t="s">
        <v>128</v>
      </c>
      <c r="R2" s="172" t="s">
        <v>128</v>
      </c>
      <c r="S2" s="172" t="s">
        <v>128</v>
      </c>
      <c r="T2" s="172" t="s">
        <v>128</v>
      </c>
      <c r="U2" s="172" t="s">
        <v>128</v>
      </c>
      <c r="V2" s="172" t="s">
        <v>128</v>
      </c>
      <c r="W2" s="172" t="s">
        <v>128</v>
      </c>
      <c r="X2" s="172" t="s">
        <v>128</v>
      </c>
      <c r="Y2" s="172" t="s">
        <v>128</v>
      </c>
      <c r="Z2" s="172" t="s">
        <v>128</v>
      </c>
      <c r="AA2" s="172" t="s">
        <v>128</v>
      </c>
      <c r="AB2" s="173" t="s">
        <v>128</v>
      </c>
      <c r="AC2" s="170"/>
      <c r="AD2" s="205"/>
      <c r="AE2" s="88" t="s">
        <v>104</v>
      </c>
      <c r="AF2" s="89" t="s">
        <v>104</v>
      </c>
      <c r="AG2" s="89" t="s">
        <v>104</v>
      </c>
      <c r="AH2" s="89" t="s">
        <v>104</v>
      </c>
      <c r="AI2" s="89" t="s">
        <v>104</v>
      </c>
      <c r="AJ2" s="89" t="s">
        <v>104</v>
      </c>
      <c r="AK2" s="89" t="s">
        <v>104</v>
      </c>
      <c r="AL2" s="89" t="s">
        <v>104</v>
      </c>
      <c r="AM2" s="89" t="s">
        <v>104</v>
      </c>
      <c r="AN2" s="89" t="s">
        <v>104</v>
      </c>
      <c r="AO2" s="89" t="s">
        <v>104</v>
      </c>
      <c r="AP2" s="90" t="s">
        <v>104</v>
      </c>
    </row>
    <row r="3" spans="15:42" ht="21" customHeight="1" thickBot="1" thickTop="1">
      <c r="O3" s="252"/>
      <c r="P3" s="253"/>
      <c r="Q3" s="174" t="s">
        <v>104</v>
      </c>
      <c r="R3" s="175" t="s">
        <v>104</v>
      </c>
      <c r="S3" s="175" t="s">
        <v>104</v>
      </c>
      <c r="T3" s="175" t="s">
        <v>104</v>
      </c>
      <c r="U3" s="175" t="s">
        <v>104</v>
      </c>
      <c r="V3" s="175" t="s">
        <v>104</v>
      </c>
      <c r="W3" s="175" t="s">
        <v>104</v>
      </c>
      <c r="X3" s="175" t="s">
        <v>104</v>
      </c>
      <c r="Y3" s="175" t="s">
        <v>104</v>
      </c>
      <c r="Z3" s="175" t="s">
        <v>104</v>
      </c>
      <c r="AA3" s="175" t="s">
        <v>104</v>
      </c>
      <c r="AB3" s="176" t="s">
        <v>104</v>
      </c>
      <c r="AC3" s="170"/>
      <c r="AD3" s="91" t="s">
        <v>11</v>
      </c>
      <c r="AE3" s="92">
        <v>7952.778555024565</v>
      </c>
      <c r="AF3" s="93">
        <v>12534.046385692878</v>
      </c>
      <c r="AG3" s="93">
        <v>13306.540588691047</v>
      </c>
      <c r="AH3" s="93">
        <v>13849.135477481868</v>
      </c>
      <c r="AI3" s="93">
        <v>16200.289244644653</v>
      </c>
      <c r="AJ3" s="93">
        <v>19201.717770326486</v>
      </c>
      <c r="AK3" s="93">
        <v>19726.22529341052</v>
      </c>
      <c r="AL3" s="93">
        <v>17756.79851274182</v>
      </c>
      <c r="AM3" s="93">
        <v>17384.46442267378</v>
      </c>
      <c r="AN3" s="93">
        <v>12678.210055279462</v>
      </c>
      <c r="AO3" s="93">
        <v>14330.292901780156</v>
      </c>
      <c r="AP3" s="94">
        <v>17501.15091193975</v>
      </c>
    </row>
    <row r="4" spans="1:42" s="262" customFormat="1" ht="17.25" customHeight="1" thickTop="1">
      <c r="A4" s="260"/>
      <c r="B4" s="261">
        <v>2000</v>
      </c>
      <c r="C4" s="261">
        <v>2001</v>
      </c>
      <c r="D4" s="261">
        <v>2002</v>
      </c>
      <c r="E4" s="261">
        <v>2003</v>
      </c>
      <c r="F4" s="261">
        <v>2004</v>
      </c>
      <c r="G4" s="261">
        <v>2005</v>
      </c>
      <c r="H4" s="261">
        <v>2006</v>
      </c>
      <c r="I4" s="261">
        <v>2007</v>
      </c>
      <c r="J4" s="261">
        <v>2008</v>
      </c>
      <c r="K4" s="260">
        <v>2009</v>
      </c>
      <c r="L4" s="260">
        <v>2010</v>
      </c>
      <c r="M4" s="260">
        <v>2011</v>
      </c>
      <c r="O4" s="254" t="s">
        <v>143</v>
      </c>
      <c r="P4" s="263" t="s">
        <v>11</v>
      </c>
      <c r="Q4" s="264">
        <v>2928.191003345738</v>
      </c>
      <c r="R4" s="265">
        <v>4060.7359907543505</v>
      </c>
      <c r="S4" s="265">
        <v>4545.9172266499945</v>
      </c>
      <c r="T4" s="265">
        <v>3947.9024165432616</v>
      </c>
      <c r="U4" s="265">
        <v>3616.6461121893403</v>
      </c>
      <c r="V4" s="265">
        <v>4792.47366060734</v>
      </c>
      <c r="W4" s="265">
        <v>4468.103665791434</v>
      </c>
      <c r="X4" s="265">
        <v>3409.917658194412</v>
      </c>
      <c r="Y4" s="265">
        <v>2856.560413522708</v>
      </c>
      <c r="Z4" s="265">
        <v>1902.0548809152028</v>
      </c>
      <c r="AA4" s="265">
        <v>1708.418806297205</v>
      </c>
      <c r="AB4" s="266">
        <v>1511.9879237792438</v>
      </c>
      <c r="AC4" s="267"/>
      <c r="AD4" s="268" t="s">
        <v>12</v>
      </c>
      <c r="AE4" s="269">
        <v>22776.429648733014</v>
      </c>
      <c r="AF4" s="270">
        <v>29158.794798789146</v>
      </c>
      <c r="AG4" s="270">
        <v>28160.682563499897</v>
      </c>
      <c r="AH4" s="270">
        <v>27066.27974573836</v>
      </c>
      <c r="AI4" s="270">
        <v>27232.907762625873</v>
      </c>
      <c r="AJ4" s="270">
        <v>28221.20445259606</v>
      </c>
      <c r="AK4" s="270">
        <v>29521.550735186043</v>
      </c>
      <c r="AL4" s="270">
        <v>29056.5914083061</v>
      </c>
      <c r="AM4" s="270">
        <v>27962.51985274105</v>
      </c>
      <c r="AN4" s="270">
        <v>24638.217983255978</v>
      </c>
      <c r="AO4" s="270">
        <v>23665.106714557518</v>
      </c>
      <c r="AP4" s="271">
        <v>23219.372294042874</v>
      </c>
    </row>
    <row r="5" spans="1:42" ht="17.25" customHeight="1">
      <c r="A5" s="20" t="s">
        <v>95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6"/>
      <c r="O5" s="255"/>
      <c r="P5" s="177" t="s">
        <v>12</v>
      </c>
      <c r="Q5" s="178">
        <v>3096.1726481062506</v>
      </c>
      <c r="R5" s="179">
        <v>3854.3875301122807</v>
      </c>
      <c r="S5" s="179">
        <v>3268.7913834887286</v>
      </c>
      <c r="T5" s="179">
        <v>3086.352375463428</v>
      </c>
      <c r="U5" s="179">
        <v>2863.444840490251</v>
      </c>
      <c r="V5" s="179">
        <v>3051.7441427122703</v>
      </c>
      <c r="W5" s="179">
        <v>3057.497808627069</v>
      </c>
      <c r="X5" s="179">
        <v>2734.624340028988</v>
      </c>
      <c r="Y5" s="179">
        <v>2572.4252674892527</v>
      </c>
      <c r="Z5" s="179">
        <v>2055.818929156444</v>
      </c>
      <c r="AA5" s="179">
        <v>2049.166896971285</v>
      </c>
      <c r="AB5" s="180">
        <v>1807.5613071905664</v>
      </c>
      <c r="AC5" s="170"/>
      <c r="AD5" s="95" t="s">
        <v>13</v>
      </c>
      <c r="AE5" s="96">
        <v>5457.434197397951</v>
      </c>
      <c r="AF5" s="97">
        <v>8423.939917989068</v>
      </c>
      <c r="AG5" s="97">
        <v>7452.121010737687</v>
      </c>
      <c r="AH5" s="97">
        <v>7864.682348179162</v>
      </c>
      <c r="AI5" s="97">
        <v>8008.298267880595</v>
      </c>
      <c r="AJ5" s="97">
        <v>8941.404411345</v>
      </c>
      <c r="AK5" s="97">
        <v>8496.941340137864</v>
      </c>
      <c r="AL5" s="97">
        <v>9651.763393244833</v>
      </c>
      <c r="AM5" s="97">
        <v>10387.523511751215</v>
      </c>
      <c r="AN5" s="97">
        <v>9191.800873275866</v>
      </c>
      <c r="AO5" s="97">
        <v>9436.621297609507</v>
      </c>
      <c r="AP5" s="98">
        <v>9395.184895702962</v>
      </c>
    </row>
    <row r="6" spans="1:42" ht="17.25" customHeight="1">
      <c r="A6" s="21" t="s">
        <v>11</v>
      </c>
      <c r="B6" s="33">
        <f>Q4</f>
        <v>2928.191003345738</v>
      </c>
      <c r="C6" s="33">
        <f aca="true" t="shared" si="0" ref="B6:M12">R4</f>
        <v>4060.7359907543505</v>
      </c>
      <c r="D6" s="33">
        <f t="shared" si="0"/>
        <v>4545.9172266499945</v>
      </c>
      <c r="E6" s="33">
        <f t="shared" si="0"/>
        <v>3947.9024165432616</v>
      </c>
      <c r="F6" s="33">
        <f t="shared" si="0"/>
        <v>3616.6461121893403</v>
      </c>
      <c r="G6" s="33">
        <f t="shared" si="0"/>
        <v>4792.47366060734</v>
      </c>
      <c r="H6" s="33">
        <f t="shared" si="0"/>
        <v>4468.103665791434</v>
      </c>
      <c r="I6" s="33">
        <f t="shared" si="0"/>
        <v>3409.917658194412</v>
      </c>
      <c r="J6" s="33">
        <f t="shared" si="0"/>
        <v>2856.560413522708</v>
      </c>
      <c r="K6" s="33">
        <f t="shared" si="0"/>
        <v>1902.0548809152028</v>
      </c>
      <c r="L6" s="33">
        <f t="shared" si="0"/>
        <v>1708.418806297205</v>
      </c>
      <c r="M6" s="33">
        <f t="shared" si="0"/>
        <v>1511.9879237792438</v>
      </c>
      <c r="N6" s="4"/>
      <c r="O6" s="255"/>
      <c r="P6" s="177" t="s">
        <v>13</v>
      </c>
      <c r="Q6" s="178">
        <v>1411.0436944218584</v>
      </c>
      <c r="R6" s="179">
        <v>2214.11486933096</v>
      </c>
      <c r="S6" s="179">
        <v>2239.654432713268</v>
      </c>
      <c r="T6" s="179">
        <v>2041.9039903760897</v>
      </c>
      <c r="U6" s="179">
        <v>1822.9538082597164</v>
      </c>
      <c r="V6" s="179">
        <v>1958.3124572693403</v>
      </c>
      <c r="W6" s="179">
        <v>2047.196384060841</v>
      </c>
      <c r="X6" s="179">
        <v>2221.648190786475</v>
      </c>
      <c r="Y6" s="179">
        <v>2090.1120372721134</v>
      </c>
      <c r="Z6" s="179">
        <v>2217.0701827283096</v>
      </c>
      <c r="AA6" s="179">
        <v>1987.2756218543466</v>
      </c>
      <c r="AB6" s="180">
        <v>1603.69126571936</v>
      </c>
      <c r="AC6" s="170"/>
      <c r="AD6" s="95" t="s">
        <v>14</v>
      </c>
      <c r="AE6" s="96">
        <v>819.4526571503827</v>
      </c>
      <c r="AF6" s="97">
        <v>1216.6611267090157</v>
      </c>
      <c r="AG6" s="97">
        <v>1095.9187002303931</v>
      </c>
      <c r="AH6" s="97">
        <v>1385.6963532393884</v>
      </c>
      <c r="AI6" s="97">
        <v>1387.0327271938402</v>
      </c>
      <c r="AJ6" s="97">
        <v>1636.7834667463137</v>
      </c>
      <c r="AK6" s="97">
        <v>1507.3245546096332</v>
      </c>
      <c r="AL6" s="97">
        <v>1522.5094927311343</v>
      </c>
      <c r="AM6" s="97">
        <v>1487.6257124302747</v>
      </c>
      <c r="AN6" s="97">
        <v>1474.1754408272668</v>
      </c>
      <c r="AO6" s="97">
        <v>1469.1777211239496</v>
      </c>
      <c r="AP6" s="98">
        <v>1490.8921459100638</v>
      </c>
    </row>
    <row r="7" spans="1:42" ht="17.25" customHeight="1">
      <c r="A7" s="21" t="s">
        <v>12</v>
      </c>
      <c r="B7" s="33">
        <f t="shared" si="0"/>
        <v>3096.1726481062506</v>
      </c>
      <c r="C7" s="33">
        <f t="shared" si="0"/>
        <v>3854.3875301122807</v>
      </c>
      <c r="D7" s="33">
        <f t="shared" si="0"/>
        <v>3268.7913834887286</v>
      </c>
      <c r="E7" s="33">
        <f t="shared" si="0"/>
        <v>3086.352375463428</v>
      </c>
      <c r="F7" s="33">
        <f t="shared" si="0"/>
        <v>2863.444840490251</v>
      </c>
      <c r="G7" s="33">
        <f t="shared" si="0"/>
        <v>3051.7441427122703</v>
      </c>
      <c r="H7" s="33">
        <f t="shared" si="0"/>
        <v>3057.497808627069</v>
      </c>
      <c r="I7" s="33">
        <f t="shared" si="0"/>
        <v>2734.624340028988</v>
      </c>
      <c r="J7" s="33">
        <f t="shared" si="0"/>
        <v>2572.4252674892527</v>
      </c>
      <c r="K7" s="33">
        <f t="shared" si="0"/>
        <v>2055.818929156444</v>
      </c>
      <c r="L7" s="33">
        <f t="shared" si="0"/>
        <v>2049.166896971285</v>
      </c>
      <c r="M7" s="33">
        <f t="shared" si="0"/>
        <v>1807.5613071905664</v>
      </c>
      <c r="N7" s="4"/>
      <c r="O7" s="255"/>
      <c r="P7" s="177" t="s">
        <v>14</v>
      </c>
      <c r="Q7" s="178">
        <v>244.39107216875058</v>
      </c>
      <c r="R7" s="179">
        <v>345.15204967761457</v>
      </c>
      <c r="S7" s="179">
        <v>336.6288883149705</v>
      </c>
      <c r="T7" s="179">
        <v>341.7749268386768</v>
      </c>
      <c r="U7" s="179">
        <v>356.7819692751987</v>
      </c>
      <c r="V7" s="179">
        <v>374.6773317521025</v>
      </c>
      <c r="W7" s="179">
        <v>333.92006402461595</v>
      </c>
      <c r="X7" s="179">
        <v>381.95413919589345</v>
      </c>
      <c r="Y7" s="179">
        <v>353.3872459813045</v>
      </c>
      <c r="Z7" s="179">
        <v>290.10065811514306</v>
      </c>
      <c r="AA7" s="179">
        <v>255.27552801022293</v>
      </c>
      <c r="AB7" s="180">
        <v>182.27775027356347</v>
      </c>
      <c r="AC7" s="170"/>
      <c r="AD7" s="95" t="s">
        <v>36</v>
      </c>
      <c r="AE7" s="96">
        <v>876.8818956721904</v>
      </c>
      <c r="AF7" s="97">
        <v>974.2724845924665</v>
      </c>
      <c r="AG7" s="97">
        <v>1020.243784468891</v>
      </c>
      <c r="AH7" s="97">
        <v>761.8963142040565</v>
      </c>
      <c r="AI7" s="97">
        <v>896.4093747675317</v>
      </c>
      <c r="AJ7" s="97">
        <v>950.3478888117972</v>
      </c>
      <c r="AK7" s="97">
        <v>1370.5008570033478</v>
      </c>
      <c r="AL7" s="97">
        <v>1205.347739125309</v>
      </c>
      <c r="AM7" s="97">
        <v>1271.8813760646408</v>
      </c>
      <c r="AN7" s="97">
        <v>802.6481392484126</v>
      </c>
      <c r="AO7" s="97">
        <v>731.218547899063</v>
      </c>
      <c r="AP7" s="98">
        <v>665.0387924919726</v>
      </c>
    </row>
    <row r="8" spans="1:42" ht="17.25" customHeight="1">
      <c r="A8" s="21" t="s">
        <v>13</v>
      </c>
      <c r="B8" s="33">
        <f t="shared" si="0"/>
        <v>1411.0436944218584</v>
      </c>
      <c r="C8" s="33">
        <f t="shared" si="0"/>
        <v>2214.11486933096</v>
      </c>
      <c r="D8" s="33">
        <f t="shared" si="0"/>
        <v>2239.654432713268</v>
      </c>
      <c r="E8" s="33">
        <f t="shared" si="0"/>
        <v>2041.9039903760897</v>
      </c>
      <c r="F8" s="33">
        <f t="shared" si="0"/>
        <v>1822.9538082597164</v>
      </c>
      <c r="G8" s="33">
        <f t="shared" si="0"/>
        <v>1958.3124572693403</v>
      </c>
      <c r="H8" s="33">
        <f t="shared" si="0"/>
        <v>2047.196384060841</v>
      </c>
      <c r="I8" s="33">
        <f t="shared" si="0"/>
        <v>2221.648190786475</v>
      </c>
      <c r="J8" s="33">
        <f t="shared" si="0"/>
        <v>2090.1120372721134</v>
      </c>
      <c r="K8" s="33">
        <f t="shared" si="0"/>
        <v>2217.0701827283096</v>
      </c>
      <c r="L8" s="33">
        <f t="shared" si="0"/>
        <v>1987.2756218543466</v>
      </c>
      <c r="M8" s="33">
        <f t="shared" si="0"/>
        <v>1603.69126571936</v>
      </c>
      <c r="N8" s="4"/>
      <c r="O8" s="255"/>
      <c r="P8" s="177" t="s">
        <v>36</v>
      </c>
      <c r="Q8" s="178">
        <v>81.27228552741629</v>
      </c>
      <c r="R8" s="179">
        <v>111.79626266851213</v>
      </c>
      <c r="S8" s="179">
        <v>128.78821145558834</v>
      </c>
      <c r="T8" s="179">
        <v>116.97343802339883</v>
      </c>
      <c r="U8" s="179">
        <v>134.97497322263874</v>
      </c>
      <c r="V8" s="179">
        <v>288.4612760024569</v>
      </c>
      <c r="W8" s="179">
        <v>323.2753766036689</v>
      </c>
      <c r="X8" s="179">
        <v>205.07258353710873</v>
      </c>
      <c r="Y8" s="179">
        <v>189.7172029275728</v>
      </c>
      <c r="Z8" s="179">
        <v>155.70635939392497</v>
      </c>
      <c r="AA8" s="179">
        <v>164.71877737362632</v>
      </c>
      <c r="AB8" s="180">
        <v>136.1750087967074</v>
      </c>
      <c r="AC8" s="170"/>
      <c r="AD8" s="95" t="s">
        <v>15</v>
      </c>
      <c r="AE8" s="96">
        <v>2162.98208775009</v>
      </c>
      <c r="AF8" s="97">
        <v>2859.191710837606</v>
      </c>
      <c r="AG8" s="97">
        <v>2967.2734415303285</v>
      </c>
      <c r="AH8" s="97">
        <v>2669.8508475442027</v>
      </c>
      <c r="AI8" s="97">
        <v>2943.373101237103</v>
      </c>
      <c r="AJ8" s="97">
        <v>2784.042090499319</v>
      </c>
      <c r="AK8" s="97">
        <v>3102.0232017907465</v>
      </c>
      <c r="AL8" s="97">
        <v>2885.744489216282</v>
      </c>
      <c r="AM8" s="97">
        <v>2967.9791698192284</v>
      </c>
      <c r="AN8" s="97">
        <v>2260.926023052812</v>
      </c>
      <c r="AO8" s="97">
        <v>2245.135678789359</v>
      </c>
      <c r="AP8" s="98">
        <v>1662.349493629478</v>
      </c>
    </row>
    <row r="9" spans="1:42" ht="17.25" customHeight="1">
      <c r="A9" s="21" t="s">
        <v>14</v>
      </c>
      <c r="B9" s="33">
        <f t="shared" si="0"/>
        <v>244.39107216875058</v>
      </c>
      <c r="C9" s="33">
        <f t="shared" si="0"/>
        <v>345.15204967761457</v>
      </c>
      <c r="D9" s="33">
        <f t="shared" si="0"/>
        <v>336.6288883149705</v>
      </c>
      <c r="E9" s="33">
        <f t="shared" si="0"/>
        <v>341.7749268386768</v>
      </c>
      <c r="F9" s="33">
        <f t="shared" si="0"/>
        <v>356.7819692751987</v>
      </c>
      <c r="G9" s="33">
        <f t="shared" si="0"/>
        <v>374.6773317521025</v>
      </c>
      <c r="H9" s="33">
        <f t="shared" si="0"/>
        <v>333.92006402461595</v>
      </c>
      <c r="I9" s="33">
        <f t="shared" si="0"/>
        <v>381.95413919589345</v>
      </c>
      <c r="J9" s="33">
        <f t="shared" si="0"/>
        <v>353.3872459813045</v>
      </c>
      <c r="K9" s="33">
        <f t="shared" si="0"/>
        <v>290.10065811514306</v>
      </c>
      <c r="L9" s="33">
        <f t="shared" si="0"/>
        <v>255.27552801022293</v>
      </c>
      <c r="M9" s="33">
        <f t="shared" si="0"/>
        <v>182.27775027356347</v>
      </c>
      <c r="N9" s="4"/>
      <c r="O9" s="255"/>
      <c r="P9" s="177" t="s">
        <v>15</v>
      </c>
      <c r="Q9" s="178">
        <v>107.46460224806809</v>
      </c>
      <c r="R9" s="179">
        <v>114.74368266698765</v>
      </c>
      <c r="S9" s="179">
        <v>51.48386217725611</v>
      </c>
      <c r="T9" s="179">
        <v>38.8581743553563</v>
      </c>
      <c r="U9" s="179">
        <v>18.118595136401307</v>
      </c>
      <c r="V9" s="179">
        <v>37.83696645154015</v>
      </c>
      <c r="W9" s="179">
        <v>44.48169103555465</v>
      </c>
      <c r="X9" s="179">
        <v>17.98186716305477</v>
      </c>
      <c r="Y9" s="179">
        <v>19.02732126914561</v>
      </c>
      <c r="Z9" s="179">
        <v>0</v>
      </c>
      <c r="AA9" s="179">
        <v>0</v>
      </c>
      <c r="AB9" s="180">
        <v>0</v>
      </c>
      <c r="AC9" s="170"/>
      <c r="AD9" s="95" t="s">
        <v>37</v>
      </c>
      <c r="AE9" s="96">
        <v>4315.514360427553</v>
      </c>
      <c r="AF9" s="97">
        <v>6050.186307412132</v>
      </c>
      <c r="AG9" s="97">
        <v>6147.8833968404215</v>
      </c>
      <c r="AH9" s="97">
        <v>7070.245794735941</v>
      </c>
      <c r="AI9" s="97">
        <v>7230.409302565171</v>
      </c>
      <c r="AJ9" s="97">
        <v>7281.269917823133</v>
      </c>
      <c r="AK9" s="97">
        <v>8118.55738511784</v>
      </c>
      <c r="AL9" s="97">
        <v>6962.66172684917</v>
      </c>
      <c r="AM9" s="97">
        <v>7267.339530004672</v>
      </c>
      <c r="AN9" s="97">
        <v>6640.833946606542</v>
      </c>
      <c r="AO9" s="97">
        <v>6131.6358630432505</v>
      </c>
      <c r="AP9" s="98">
        <v>6057.005099313833</v>
      </c>
    </row>
    <row r="10" spans="1:42" ht="17.25" customHeight="1">
      <c r="A10" s="21" t="s">
        <v>36</v>
      </c>
      <c r="B10" s="33">
        <f t="shared" si="0"/>
        <v>81.27228552741629</v>
      </c>
      <c r="C10" s="33">
        <f t="shared" si="0"/>
        <v>111.79626266851213</v>
      </c>
      <c r="D10" s="33">
        <f t="shared" si="0"/>
        <v>128.78821145558834</v>
      </c>
      <c r="E10" s="33">
        <f t="shared" si="0"/>
        <v>116.97343802339883</v>
      </c>
      <c r="F10" s="33">
        <f t="shared" si="0"/>
        <v>134.97497322263874</v>
      </c>
      <c r="G10" s="33">
        <f t="shared" si="0"/>
        <v>288.4612760024569</v>
      </c>
      <c r="H10" s="33">
        <f t="shared" si="0"/>
        <v>323.2753766036689</v>
      </c>
      <c r="I10" s="33">
        <f t="shared" si="0"/>
        <v>205.07258353710873</v>
      </c>
      <c r="J10" s="33">
        <f t="shared" si="0"/>
        <v>189.7172029275728</v>
      </c>
      <c r="K10" s="33">
        <f t="shared" si="0"/>
        <v>155.70635939392497</v>
      </c>
      <c r="L10" s="33">
        <f t="shared" si="0"/>
        <v>164.71877737362632</v>
      </c>
      <c r="M10" s="33">
        <f t="shared" si="0"/>
        <v>136.1750087967074</v>
      </c>
      <c r="N10" s="4"/>
      <c r="O10" s="255"/>
      <c r="P10" s="177" t="s">
        <v>71</v>
      </c>
      <c r="Q10" s="178">
        <v>61.95579498903486</v>
      </c>
      <c r="R10" s="179">
        <v>42.463397458788194</v>
      </c>
      <c r="S10" s="179">
        <v>52.67434789683646</v>
      </c>
      <c r="T10" s="179">
        <v>85.57496487242085</v>
      </c>
      <c r="U10" s="179">
        <v>27.343581717165968</v>
      </c>
      <c r="V10" s="179">
        <v>42.61851917434649</v>
      </c>
      <c r="W10" s="179">
        <v>68.9845970597918</v>
      </c>
      <c r="X10" s="179">
        <v>62.617463813532495</v>
      </c>
      <c r="Y10" s="179">
        <v>176.11378274538555</v>
      </c>
      <c r="Z10" s="179">
        <v>27.714638056660768</v>
      </c>
      <c r="AA10" s="179">
        <v>47.5910521354988</v>
      </c>
      <c r="AB10" s="180">
        <v>14.802234478026064</v>
      </c>
      <c r="AC10" s="170"/>
      <c r="AD10" s="95" t="s">
        <v>71</v>
      </c>
      <c r="AE10" s="96">
        <v>3193.278405416174</v>
      </c>
      <c r="AF10" s="97">
        <v>1353.163893357031</v>
      </c>
      <c r="AG10" s="97">
        <v>1176.5362245945814</v>
      </c>
      <c r="AH10" s="97">
        <v>1184.9989680286992</v>
      </c>
      <c r="AI10" s="97">
        <v>1455.6439067072015</v>
      </c>
      <c r="AJ10" s="97">
        <v>1071.8529965208959</v>
      </c>
      <c r="AK10" s="97">
        <v>1258.3217997620934</v>
      </c>
      <c r="AL10" s="97">
        <v>828.1097374498817</v>
      </c>
      <c r="AM10" s="97">
        <v>638.3422401158471</v>
      </c>
      <c r="AN10" s="97">
        <v>484.3368602826556</v>
      </c>
      <c r="AO10" s="97">
        <v>474.0477848977455</v>
      </c>
      <c r="AP10" s="98">
        <v>354.87011278323604</v>
      </c>
    </row>
    <row r="11" spans="1:42" ht="17.25" customHeight="1" thickBot="1">
      <c r="A11" s="21" t="s">
        <v>15</v>
      </c>
      <c r="B11" s="33">
        <f t="shared" si="0"/>
        <v>107.46460224806809</v>
      </c>
      <c r="C11" s="33">
        <f t="shared" si="0"/>
        <v>114.74368266698765</v>
      </c>
      <c r="D11" s="33">
        <f t="shared" si="0"/>
        <v>51.48386217725611</v>
      </c>
      <c r="E11" s="33">
        <f t="shared" si="0"/>
        <v>38.8581743553563</v>
      </c>
      <c r="F11" s="33">
        <f t="shared" si="0"/>
        <v>18.118595136401307</v>
      </c>
      <c r="G11" s="33">
        <f t="shared" si="0"/>
        <v>37.83696645154015</v>
      </c>
      <c r="H11" s="33">
        <f t="shared" si="0"/>
        <v>44.48169103555465</v>
      </c>
      <c r="I11" s="33">
        <f t="shared" si="0"/>
        <v>17.98186716305477</v>
      </c>
      <c r="J11" s="33">
        <f t="shared" si="0"/>
        <v>19.02732126914561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4"/>
      <c r="O11" s="255"/>
      <c r="P11" s="177" t="s">
        <v>174</v>
      </c>
      <c r="Q11" s="178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0</v>
      </c>
      <c r="W11" s="179">
        <v>0</v>
      </c>
      <c r="X11" s="179">
        <v>0</v>
      </c>
      <c r="Y11" s="179">
        <v>0</v>
      </c>
      <c r="Z11" s="179">
        <v>0</v>
      </c>
      <c r="AA11" s="179">
        <v>0</v>
      </c>
      <c r="AB11" s="180">
        <v>0</v>
      </c>
      <c r="AC11" s="170"/>
      <c r="AD11" s="99" t="s">
        <v>64</v>
      </c>
      <c r="AE11" s="100">
        <v>47554.75180757197</v>
      </c>
      <c r="AF11" s="101">
        <v>62570.25662537864</v>
      </c>
      <c r="AG11" s="101">
        <v>61327.19971059753</v>
      </c>
      <c r="AH11" s="101">
        <v>61852.785849150074</v>
      </c>
      <c r="AI11" s="101">
        <v>65354.36368761771</v>
      </c>
      <c r="AJ11" s="101">
        <v>70088.6229946652</v>
      </c>
      <c r="AK11" s="101">
        <v>73101.44516701996</v>
      </c>
      <c r="AL11" s="101">
        <v>69869.52649966345</v>
      </c>
      <c r="AM11" s="101">
        <v>69367.6758156063</v>
      </c>
      <c r="AN11" s="101">
        <v>58171.14932183146</v>
      </c>
      <c r="AO11" s="101">
        <v>58483.236509699964</v>
      </c>
      <c r="AP11" s="102">
        <v>60345.86374582166</v>
      </c>
    </row>
    <row r="12" spans="1:29" ht="17.25" customHeight="1" thickBot="1" thickTop="1">
      <c r="A12" s="21" t="s">
        <v>7</v>
      </c>
      <c r="B12" s="33">
        <f t="shared" si="0"/>
        <v>61.95579498903486</v>
      </c>
      <c r="C12" s="33">
        <f t="shared" si="0"/>
        <v>42.463397458788194</v>
      </c>
      <c r="D12" s="33">
        <f t="shared" si="0"/>
        <v>52.67434789683646</v>
      </c>
      <c r="E12" s="33">
        <f t="shared" si="0"/>
        <v>85.57496487242085</v>
      </c>
      <c r="F12" s="33">
        <f t="shared" si="0"/>
        <v>27.343581717165968</v>
      </c>
      <c r="G12" s="33">
        <f t="shared" si="0"/>
        <v>42.61851917434649</v>
      </c>
      <c r="H12" s="33">
        <f t="shared" si="0"/>
        <v>68.9845970597918</v>
      </c>
      <c r="I12" s="33">
        <f t="shared" si="0"/>
        <v>62.617463813532495</v>
      </c>
      <c r="J12" s="33">
        <f t="shared" si="0"/>
        <v>176.11378274538555</v>
      </c>
      <c r="K12" s="33">
        <f t="shared" si="0"/>
        <v>27.714638056660768</v>
      </c>
      <c r="L12" s="33">
        <f t="shared" si="0"/>
        <v>47.5910521354988</v>
      </c>
      <c r="M12" s="33">
        <f t="shared" si="0"/>
        <v>14.802234478026064</v>
      </c>
      <c r="N12" s="4"/>
      <c r="O12" s="256"/>
      <c r="P12" s="181" t="s">
        <v>64</v>
      </c>
      <c r="Q12" s="182">
        <v>7930.491100807077</v>
      </c>
      <c r="R12" s="183">
        <v>10743.393782669538</v>
      </c>
      <c r="S12" s="183">
        <v>10623.938352696834</v>
      </c>
      <c r="T12" s="183">
        <v>9659.340286472701</v>
      </c>
      <c r="U12" s="183">
        <v>8840.263880290746</v>
      </c>
      <c r="V12" s="183">
        <v>10546.124353969371</v>
      </c>
      <c r="W12" s="183">
        <v>10343.459587202868</v>
      </c>
      <c r="X12" s="183">
        <v>9033.816242719495</v>
      </c>
      <c r="Y12" s="183">
        <v>8257.343271207536</v>
      </c>
      <c r="Z12" s="183">
        <v>6648.465648365783</v>
      </c>
      <c r="AA12" s="183">
        <v>6212.446682642159</v>
      </c>
      <c r="AB12" s="184">
        <v>5256.495490237494</v>
      </c>
      <c r="AC12" s="170"/>
    </row>
    <row r="13" spans="1:14" ht="17.25" customHeight="1" thickTop="1">
      <c r="A13" s="24" t="s">
        <v>64</v>
      </c>
      <c r="B13" s="34">
        <f>SUM(B6:B12)</f>
        <v>7930.491100807117</v>
      </c>
      <c r="C13" s="34">
        <f aca="true" t="shared" si="1" ref="C13:L13">SUM(C6:C12)</f>
        <v>10743.393782669495</v>
      </c>
      <c r="D13" s="34">
        <f t="shared" si="1"/>
        <v>10623.938352696641</v>
      </c>
      <c r="E13" s="34">
        <f t="shared" si="1"/>
        <v>9659.340286472632</v>
      </c>
      <c r="F13" s="34">
        <f t="shared" si="1"/>
        <v>8840.263880290713</v>
      </c>
      <c r="G13" s="34">
        <f t="shared" si="1"/>
        <v>10546.124353969395</v>
      </c>
      <c r="H13" s="34">
        <f t="shared" si="1"/>
        <v>10343.459587202977</v>
      </c>
      <c r="I13" s="34">
        <f t="shared" si="1"/>
        <v>9033.816242719464</v>
      </c>
      <c r="J13" s="34">
        <f t="shared" si="1"/>
        <v>8257.343271207483</v>
      </c>
      <c r="K13" s="34">
        <f t="shared" si="1"/>
        <v>6648.465648365685</v>
      </c>
      <c r="L13" s="34">
        <f t="shared" si="1"/>
        <v>6212.446682642184</v>
      </c>
      <c r="M13" s="34">
        <f>SUM(M6:M12)</f>
        <v>5256.495490237467</v>
      </c>
      <c r="N13" s="4"/>
    </row>
    <row r="14" spans="1:13" ht="17.25" customHeight="1">
      <c r="A14" s="20" t="s">
        <v>94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6"/>
    </row>
    <row r="15" spans="1:14" ht="17.25" customHeight="1" thickBot="1">
      <c r="A15" s="21" t="s">
        <v>11</v>
      </c>
      <c r="B15" s="29">
        <f aca="true" t="shared" si="2" ref="B15:M22">SUM(AE3,AE18)</f>
        <v>8155.761840381488</v>
      </c>
      <c r="C15" s="29">
        <f t="shared" si="2"/>
        <v>12641.270204288312</v>
      </c>
      <c r="D15" s="29">
        <f t="shared" si="2"/>
        <v>13396.5085924273</v>
      </c>
      <c r="E15" s="29">
        <f t="shared" si="2"/>
        <v>13961.25981255739</v>
      </c>
      <c r="F15" s="29">
        <f t="shared" si="2"/>
        <v>16305.906955193632</v>
      </c>
      <c r="G15" s="29">
        <f t="shared" si="2"/>
        <v>19367.070000579955</v>
      </c>
      <c r="H15" s="29">
        <f t="shared" si="2"/>
        <v>19909.353508487326</v>
      </c>
      <c r="I15" s="29">
        <f t="shared" si="2"/>
        <v>17920.986764572343</v>
      </c>
      <c r="J15" s="29">
        <f t="shared" si="2"/>
        <v>17502.100551887524</v>
      </c>
      <c r="K15" s="29">
        <f t="shared" si="2"/>
        <v>12785.665766330143</v>
      </c>
      <c r="L15" s="29">
        <f t="shared" si="2"/>
        <v>14507.756802704647</v>
      </c>
      <c r="M15" s="29">
        <f t="shared" si="2"/>
        <v>17501.15091193975</v>
      </c>
      <c r="N15" s="4"/>
    </row>
    <row r="16" spans="1:42" ht="17.25" customHeight="1" thickTop="1">
      <c r="A16" s="21" t="s">
        <v>12</v>
      </c>
      <c r="B16" s="29">
        <f t="shared" si="2"/>
        <v>23644.639983587884</v>
      </c>
      <c r="C16" s="29">
        <f t="shared" si="2"/>
        <v>29708.635494824095</v>
      </c>
      <c r="D16" s="29">
        <f t="shared" si="2"/>
        <v>28706.59685082339</v>
      </c>
      <c r="E16" s="29">
        <f t="shared" si="2"/>
        <v>27622.788379509817</v>
      </c>
      <c r="F16" s="29">
        <f t="shared" si="2"/>
        <v>27904.312266865414</v>
      </c>
      <c r="G16" s="29">
        <f t="shared" si="2"/>
        <v>28895.886638317712</v>
      </c>
      <c r="H16" s="29">
        <f t="shared" si="2"/>
        <v>30243.04151915899</v>
      </c>
      <c r="I16" s="29">
        <f t="shared" si="2"/>
        <v>29749.741145504897</v>
      </c>
      <c r="J16" s="29">
        <f t="shared" si="2"/>
        <v>28689.574322432236</v>
      </c>
      <c r="K16" s="29">
        <f t="shared" si="2"/>
        <v>25318.694021568168</v>
      </c>
      <c r="L16" s="29">
        <f t="shared" si="2"/>
        <v>24292.1265229246</v>
      </c>
      <c r="M16" s="29">
        <f t="shared" si="2"/>
        <v>23649.575387999757</v>
      </c>
      <c r="N16" s="4"/>
      <c r="AD16" s="203"/>
      <c r="AE16" s="119" t="s">
        <v>153</v>
      </c>
      <c r="AF16" s="118" t="s">
        <v>154</v>
      </c>
      <c r="AG16" s="118" t="s">
        <v>155</v>
      </c>
      <c r="AH16" s="118" t="s">
        <v>156</v>
      </c>
      <c r="AI16" s="118" t="s">
        <v>157</v>
      </c>
      <c r="AJ16" s="118" t="s">
        <v>158</v>
      </c>
      <c r="AK16" s="118" t="s">
        <v>159</v>
      </c>
      <c r="AL16" s="118" t="s">
        <v>160</v>
      </c>
      <c r="AM16" s="118" t="s">
        <v>161</v>
      </c>
      <c r="AN16" s="118" t="s">
        <v>162</v>
      </c>
      <c r="AO16" s="118" t="s">
        <v>163</v>
      </c>
      <c r="AP16" s="117" t="s">
        <v>164</v>
      </c>
    </row>
    <row r="17" spans="1:42" ht="17.25" customHeight="1" thickBot="1">
      <c r="A17" s="21" t="s">
        <v>13</v>
      </c>
      <c r="B17" s="29">
        <f t="shared" si="2"/>
        <v>6194.447762060064</v>
      </c>
      <c r="C17" s="29">
        <f t="shared" si="2"/>
        <v>9099.105071777314</v>
      </c>
      <c r="D17" s="29">
        <f t="shared" si="2"/>
        <v>8213.133965951942</v>
      </c>
      <c r="E17" s="29">
        <f t="shared" si="2"/>
        <v>8931.927975560897</v>
      </c>
      <c r="F17" s="29">
        <f t="shared" si="2"/>
        <v>9081.953821083402</v>
      </c>
      <c r="G17" s="29">
        <f t="shared" si="2"/>
        <v>9952.738576303725</v>
      </c>
      <c r="H17" s="29">
        <f t="shared" si="2"/>
        <v>9622.180115945514</v>
      </c>
      <c r="I17" s="29">
        <f t="shared" si="2"/>
        <v>10944.227197184879</v>
      </c>
      <c r="J17" s="29">
        <f t="shared" si="2"/>
        <v>11626.330820014688</v>
      </c>
      <c r="K17" s="29">
        <f t="shared" si="2"/>
        <v>10358.918467083691</v>
      </c>
      <c r="L17" s="29">
        <f t="shared" si="2"/>
        <v>10484.896164122452</v>
      </c>
      <c r="M17" s="29">
        <f t="shared" si="2"/>
        <v>10556.001495884117</v>
      </c>
      <c r="N17" s="4"/>
      <c r="AD17" s="205"/>
      <c r="AE17" s="88" t="s">
        <v>104</v>
      </c>
      <c r="AF17" s="89" t="s">
        <v>104</v>
      </c>
      <c r="AG17" s="89" t="s">
        <v>104</v>
      </c>
      <c r="AH17" s="89" t="s">
        <v>104</v>
      </c>
      <c r="AI17" s="89" t="s">
        <v>104</v>
      </c>
      <c r="AJ17" s="89" t="s">
        <v>104</v>
      </c>
      <c r="AK17" s="89" t="s">
        <v>104</v>
      </c>
      <c r="AL17" s="89" t="s">
        <v>104</v>
      </c>
      <c r="AM17" s="89" t="s">
        <v>104</v>
      </c>
      <c r="AN17" s="89" t="s">
        <v>104</v>
      </c>
      <c r="AO17" s="89" t="s">
        <v>104</v>
      </c>
      <c r="AP17" s="90" t="s">
        <v>104</v>
      </c>
    </row>
    <row r="18" spans="1:42" ht="17.25" customHeight="1" thickTop="1">
      <c r="A18" s="21" t="s">
        <v>14</v>
      </c>
      <c r="B18" s="29">
        <f t="shared" si="2"/>
        <v>845.5805902731802</v>
      </c>
      <c r="C18" s="29">
        <f t="shared" si="2"/>
        <v>1220.08792239813</v>
      </c>
      <c r="D18" s="29">
        <f t="shared" si="2"/>
        <v>1101.7117744463087</v>
      </c>
      <c r="E18" s="29">
        <f t="shared" si="2"/>
        <v>1401.2459121345903</v>
      </c>
      <c r="F18" s="29">
        <f t="shared" si="2"/>
        <v>1398.771357074126</v>
      </c>
      <c r="G18" s="29">
        <f t="shared" si="2"/>
        <v>1642.597960573189</v>
      </c>
      <c r="H18" s="29">
        <f t="shared" si="2"/>
        <v>1536.723853943075</v>
      </c>
      <c r="I18" s="29">
        <f t="shared" si="2"/>
        <v>1528.8294963470091</v>
      </c>
      <c r="J18" s="29">
        <f t="shared" si="2"/>
        <v>1487.6515168703843</v>
      </c>
      <c r="K18" s="29">
        <f t="shared" si="2"/>
        <v>1474.1754408272668</v>
      </c>
      <c r="L18" s="29">
        <f t="shared" si="2"/>
        <v>1470.8202352614528</v>
      </c>
      <c r="M18" s="29">
        <f t="shared" si="2"/>
        <v>1490.8921459100638</v>
      </c>
      <c r="N18" s="4"/>
      <c r="AD18" s="91" t="s">
        <v>11</v>
      </c>
      <c r="AE18" s="92">
        <v>202.98328535692258</v>
      </c>
      <c r="AF18" s="93">
        <v>107.22381859543465</v>
      </c>
      <c r="AG18" s="93">
        <v>89.96800373625412</v>
      </c>
      <c r="AH18" s="93">
        <v>112.12433507552032</v>
      </c>
      <c r="AI18" s="93">
        <v>105.61771054897852</v>
      </c>
      <c r="AJ18" s="93">
        <v>165.3522302534704</v>
      </c>
      <c r="AK18" s="93">
        <v>183.1282150768068</v>
      </c>
      <c r="AL18" s="93">
        <v>164.18825183052056</v>
      </c>
      <c r="AM18" s="93">
        <v>117.63612921374605</v>
      </c>
      <c r="AN18" s="93">
        <v>107.4557110506817</v>
      </c>
      <c r="AO18" s="93">
        <v>177.46390092449047</v>
      </c>
      <c r="AP18" s="94">
        <v>0</v>
      </c>
    </row>
    <row r="19" spans="1:42" ht="17.25" customHeight="1">
      <c r="A19" s="21" t="s">
        <v>36</v>
      </c>
      <c r="B19" s="29">
        <f t="shared" si="2"/>
        <v>1053.2066283749127</v>
      </c>
      <c r="C19" s="29">
        <f t="shared" si="2"/>
        <v>1088.8337338107174</v>
      </c>
      <c r="D19" s="29">
        <f t="shared" si="2"/>
        <v>1192.0920506244997</v>
      </c>
      <c r="E19" s="29">
        <f t="shared" si="2"/>
        <v>972.5110457198405</v>
      </c>
      <c r="F19" s="29">
        <f t="shared" si="2"/>
        <v>1166.3998888750414</v>
      </c>
      <c r="G19" s="29">
        <f t="shared" si="2"/>
        <v>1283.279559671954</v>
      </c>
      <c r="H19" s="29">
        <f t="shared" si="2"/>
        <v>1626.2222173511516</v>
      </c>
      <c r="I19" s="29">
        <f t="shared" si="2"/>
        <v>1407.9458120687748</v>
      </c>
      <c r="J19" s="29">
        <f t="shared" si="2"/>
        <v>1574.8529110560896</v>
      </c>
      <c r="K19" s="29">
        <f t="shared" si="2"/>
        <v>1043.3867976632955</v>
      </c>
      <c r="L19" s="29">
        <f t="shared" si="2"/>
        <v>981.6184926117148</v>
      </c>
      <c r="M19" s="29">
        <f t="shared" si="2"/>
        <v>863.0366390423503</v>
      </c>
      <c r="N19" s="4"/>
      <c r="AD19" s="95" t="s">
        <v>12</v>
      </c>
      <c r="AE19" s="96">
        <v>868.2103348548699</v>
      </c>
      <c r="AF19" s="97">
        <v>549.8406960349498</v>
      </c>
      <c r="AG19" s="97">
        <v>545.9142873234915</v>
      </c>
      <c r="AH19" s="97">
        <v>556.5086337714554</v>
      </c>
      <c r="AI19" s="97">
        <v>671.4045042395422</v>
      </c>
      <c r="AJ19" s="97">
        <v>674.6821857216529</v>
      </c>
      <c r="AK19" s="97">
        <v>721.4907839729462</v>
      </c>
      <c r="AL19" s="97">
        <v>693.1497371987964</v>
      </c>
      <c r="AM19" s="97">
        <v>727.0544696911852</v>
      </c>
      <c r="AN19" s="97">
        <v>680.4760383121909</v>
      </c>
      <c r="AO19" s="97">
        <v>627.0198083670786</v>
      </c>
      <c r="AP19" s="98">
        <v>430.20309395688133</v>
      </c>
    </row>
    <row r="20" spans="1:42" ht="17.25" customHeight="1">
      <c r="A20" s="21" t="s">
        <v>15</v>
      </c>
      <c r="B20" s="29">
        <f t="shared" si="2"/>
        <v>11911.25645441178</v>
      </c>
      <c r="C20" s="29">
        <f t="shared" si="2"/>
        <v>10632.269924857224</v>
      </c>
      <c r="D20" s="29">
        <f t="shared" si="2"/>
        <v>10759.11548243761</v>
      </c>
      <c r="E20" s="29">
        <f t="shared" si="2"/>
        <v>12722.165480914764</v>
      </c>
      <c r="F20" s="29">
        <f t="shared" si="2"/>
        <v>13134.63952478167</v>
      </c>
      <c r="G20" s="29">
        <f t="shared" si="2"/>
        <v>13694.80803926958</v>
      </c>
      <c r="H20" s="29">
        <f t="shared" si="2"/>
        <v>14198.138564439083</v>
      </c>
      <c r="I20" s="29">
        <f t="shared" si="2"/>
        <v>13790.579894227092</v>
      </c>
      <c r="J20" s="29">
        <f t="shared" si="2"/>
        <v>13935.735026058417</v>
      </c>
      <c r="K20" s="29">
        <f t="shared" si="2"/>
        <v>11987.946322788122</v>
      </c>
      <c r="L20" s="29">
        <f t="shared" si="2"/>
        <v>11659.99776810985</v>
      </c>
      <c r="M20" s="29">
        <f t="shared" si="2"/>
        <v>11389.707425148415</v>
      </c>
      <c r="N20" s="4"/>
      <c r="AD20" s="95" t="s">
        <v>13</v>
      </c>
      <c r="AE20" s="96">
        <v>737.0135646621127</v>
      </c>
      <c r="AF20" s="97">
        <v>675.1651537882459</v>
      </c>
      <c r="AG20" s="97">
        <v>761.0129552142548</v>
      </c>
      <c r="AH20" s="97">
        <v>1067.245627381735</v>
      </c>
      <c r="AI20" s="97">
        <v>1073.6555532028062</v>
      </c>
      <c r="AJ20" s="97">
        <v>1011.3341649587255</v>
      </c>
      <c r="AK20" s="97">
        <v>1125.2387758076493</v>
      </c>
      <c r="AL20" s="97">
        <v>1292.4638039400445</v>
      </c>
      <c r="AM20" s="97">
        <v>1238.8073082634726</v>
      </c>
      <c r="AN20" s="97">
        <v>1167.1175938078259</v>
      </c>
      <c r="AO20" s="97">
        <v>1048.274866512945</v>
      </c>
      <c r="AP20" s="98">
        <v>1160.8166001811546</v>
      </c>
    </row>
    <row r="21" spans="1:42" ht="17.25" customHeight="1">
      <c r="A21" s="21" t="s">
        <v>37</v>
      </c>
      <c r="B21" s="29">
        <f t="shared" si="2"/>
        <v>5309.189527766178</v>
      </c>
      <c r="C21" s="29">
        <f t="shared" si="2"/>
        <v>6346.230039881202</v>
      </c>
      <c r="D21" s="29">
        <f t="shared" si="2"/>
        <v>6451.809065361244</v>
      </c>
      <c r="E21" s="29">
        <f t="shared" si="2"/>
        <v>7295.713966701723</v>
      </c>
      <c r="F21" s="29">
        <f t="shared" si="2"/>
        <v>7566.651827808787</v>
      </c>
      <c r="G21" s="29">
        <f t="shared" si="2"/>
        <v>7475.417643129636</v>
      </c>
      <c r="H21" s="29">
        <f t="shared" si="2"/>
        <v>8366.932734536429</v>
      </c>
      <c r="I21" s="29">
        <f t="shared" si="2"/>
        <v>7162.195654542676</v>
      </c>
      <c r="J21" s="29">
        <f t="shared" si="2"/>
        <v>7457.208074226608</v>
      </c>
      <c r="K21" s="29">
        <f t="shared" si="2"/>
        <v>6746.98161564858</v>
      </c>
      <c r="L21" s="29">
        <f t="shared" si="2"/>
        <v>6205.671392821145</v>
      </c>
      <c r="M21" s="29">
        <f t="shared" si="2"/>
        <v>6092.606179328729</v>
      </c>
      <c r="N21" s="4"/>
      <c r="AD21" s="95" t="s">
        <v>14</v>
      </c>
      <c r="AE21" s="96">
        <v>26.12793312279744</v>
      </c>
      <c r="AF21" s="97">
        <v>3.426795689114515</v>
      </c>
      <c r="AG21" s="97">
        <v>5.793074215915663</v>
      </c>
      <c r="AH21" s="97">
        <v>15.549558895201951</v>
      </c>
      <c r="AI21" s="97">
        <v>11.738629880285727</v>
      </c>
      <c r="AJ21" s="97">
        <v>5.814493826875476</v>
      </c>
      <c r="AK21" s="97">
        <v>29.399299333441906</v>
      </c>
      <c r="AL21" s="97">
        <v>6.320003615874816</v>
      </c>
      <c r="AM21" s="151">
        <v>0.025804440109485342</v>
      </c>
      <c r="AN21" s="97">
        <v>0</v>
      </c>
      <c r="AO21" s="97">
        <v>1.6425141375031247</v>
      </c>
      <c r="AP21" s="98">
        <v>0</v>
      </c>
    </row>
    <row r="22" spans="1:42" ht="17.25" customHeight="1">
      <c r="A22" s="21" t="s">
        <v>7</v>
      </c>
      <c r="B22" s="29">
        <f t="shared" si="2"/>
        <v>3381.467558442678</v>
      </c>
      <c r="C22" s="29">
        <f t="shared" si="2"/>
        <v>1437.0816708182695</v>
      </c>
      <c r="D22" s="29">
        <f t="shared" si="2"/>
        <v>1267.0517431499359</v>
      </c>
      <c r="E22" s="29">
        <f t="shared" si="2"/>
        <v>1296.9901732233984</v>
      </c>
      <c r="F22" s="29">
        <f t="shared" si="2"/>
        <v>1560.3691417903913</v>
      </c>
      <c r="G22" s="29">
        <f t="shared" si="2"/>
        <v>1186.4666314507933</v>
      </c>
      <c r="H22" s="29">
        <f t="shared" si="2"/>
        <v>1371.3421589363259</v>
      </c>
      <c r="I22" s="29">
        <f t="shared" si="2"/>
        <v>906.8160991623075</v>
      </c>
      <c r="J22" s="29">
        <f t="shared" si="2"/>
        <v>720.0807167493435</v>
      </c>
      <c r="K22" s="29">
        <f t="shared" si="2"/>
        <v>914.7829768737521</v>
      </c>
      <c r="L22" s="29">
        <f t="shared" si="2"/>
        <v>956.2692876463354</v>
      </c>
      <c r="M22" s="29">
        <f t="shared" si="2"/>
        <v>838.6374439228991</v>
      </c>
      <c r="N22" s="4"/>
      <c r="AD22" s="95" t="s">
        <v>36</v>
      </c>
      <c r="AE22" s="96">
        <v>176.32473270272243</v>
      </c>
      <c r="AF22" s="97">
        <v>114.5612492182508</v>
      </c>
      <c r="AG22" s="97">
        <v>171.84826615560863</v>
      </c>
      <c r="AH22" s="97">
        <v>210.61473151578394</v>
      </c>
      <c r="AI22" s="97">
        <v>269.9905141075097</v>
      </c>
      <c r="AJ22" s="97">
        <v>332.9316708601568</v>
      </c>
      <c r="AK22" s="97">
        <v>255.72136034780368</v>
      </c>
      <c r="AL22" s="97">
        <v>202.59807294346572</v>
      </c>
      <c r="AM22" s="97">
        <v>302.97153499144883</v>
      </c>
      <c r="AN22" s="97">
        <v>240.73865841488293</v>
      </c>
      <c r="AO22" s="97">
        <v>250.39994471265192</v>
      </c>
      <c r="AP22" s="98">
        <v>197.99784655037772</v>
      </c>
    </row>
    <row r="23" spans="1:42" ht="17.25" customHeight="1">
      <c r="A23" s="24" t="s">
        <v>64</v>
      </c>
      <c r="B23" s="34">
        <f aca="true" t="shared" si="3" ref="B23:L23">SUM(B15:B22)</f>
        <v>60495.550345298165</v>
      </c>
      <c r="C23" s="34">
        <f t="shared" si="3"/>
        <v>72173.51406265527</v>
      </c>
      <c r="D23" s="34">
        <f t="shared" si="3"/>
        <v>71088.01952522223</v>
      </c>
      <c r="E23" s="34">
        <f t="shared" si="3"/>
        <v>74204.6027463224</v>
      </c>
      <c r="F23" s="34">
        <f t="shared" si="3"/>
        <v>78119.00478347247</v>
      </c>
      <c r="G23" s="34">
        <f t="shared" si="3"/>
        <v>83498.26504929655</v>
      </c>
      <c r="H23" s="34">
        <f t="shared" si="3"/>
        <v>86873.9346727979</v>
      </c>
      <c r="I23" s="34">
        <f t="shared" si="3"/>
        <v>83411.32206360999</v>
      </c>
      <c r="J23" s="34">
        <f t="shared" si="3"/>
        <v>82993.5339392953</v>
      </c>
      <c r="K23" s="29">
        <f t="shared" si="3"/>
        <v>70630.55140878302</v>
      </c>
      <c r="L23" s="29">
        <f t="shared" si="3"/>
        <v>70559.1566662022</v>
      </c>
      <c r="M23" s="29">
        <f>SUM(M15:M22)</f>
        <v>72381.60762917608</v>
      </c>
      <c r="N23" s="4"/>
      <c r="AD23" s="95" t="s">
        <v>15</v>
      </c>
      <c r="AE23" s="96">
        <v>9748.27436666169</v>
      </c>
      <c r="AF23" s="97">
        <v>7773.078214019619</v>
      </c>
      <c r="AG23" s="97">
        <v>7791.8420409072805</v>
      </c>
      <c r="AH23" s="97">
        <v>10052.31463337056</v>
      </c>
      <c r="AI23" s="97">
        <v>10191.266423544568</v>
      </c>
      <c r="AJ23" s="97">
        <v>10910.76594877026</v>
      </c>
      <c r="AK23" s="97">
        <v>11096.115362648336</v>
      </c>
      <c r="AL23" s="97">
        <v>10904.83540501081</v>
      </c>
      <c r="AM23" s="97">
        <v>10967.755856239188</v>
      </c>
      <c r="AN23" s="97">
        <v>9727.02029973531</v>
      </c>
      <c r="AO23" s="97">
        <v>9414.86208932049</v>
      </c>
      <c r="AP23" s="98">
        <v>9727.357931518938</v>
      </c>
    </row>
    <row r="24" spans="1:42" ht="17.25" customHeight="1">
      <c r="A24" s="20" t="s">
        <v>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259"/>
      <c r="AD24" s="95" t="s">
        <v>37</v>
      </c>
      <c r="AE24" s="96">
        <v>993.6751673386251</v>
      </c>
      <c r="AF24" s="97">
        <v>296.04373246907045</v>
      </c>
      <c r="AG24" s="97">
        <v>303.9256685208225</v>
      </c>
      <c r="AH24" s="97">
        <v>225.4681719657822</v>
      </c>
      <c r="AI24" s="97">
        <v>336.24252524361594</v>
      </c>
      <c r="AJ24" s="97">
        <v>194.1477253065033</v>
      </c>
      <c r="AK24" s="97">
        <v>248.37534941858942</v>
      </c>
      <c r="AL24" s="97">
        <v>199.53392769350572</v>
      </c>
      <c r="AM24" s="97">
        <v>189.86854422193582</v>
      </c>
      <c r="AN24" s="97">
        <v>106.14766904203887</v>
      </c>
      <c r="AO24" s="97">
        <v>74.03552977789411</v>
      </c>
      <c r="AP24" s="98">
        <v>35.601080014895835</v>
      </c>
    </row>
    <row r="25" spans="1:42" ht="17.25" customHeight="1">
      <c r="A25" s="21" t="s">
        <v>11</v>
      </c>
      <c r="B25" s="29">
        <f aca="true" t="shared" si="4" ref="B25:M30">SUM(B15,B6)</f>
        <v>11083.952843727226</v>
      </c>
      <c r="C25" s="29">
        <f t="shared" si="4"/>
        <v>16702.00619504266</v>
      </c>
      <c r="D25" s="29">
        <f t="shared" si="4"/>
        <v>17942.425819077296</v>
      </c>
      <c r="E25" s="29">
        <f t="shared" si="4"/>
        <v>17909.16222910065</v>
      </c>
      <c r="F25" s="29">
        <f t="shared" si="4"/>
        <v>19922.55306738297</v>
      </c>
      <c r="G25" s="29">
        <f t="shared" si="4"/>
        <v>24159.543661187294</v>
      </c>
      <c r="H25" s="29">
        <f t="shared" si="4"/>
        <v>24377.45717427876</v>
      </c>
      <c r="I25" s="29">
        <f t="shared" si="4"/>
        <v>21330.904422766755</v>
      </c>
      <c r="J25" s="29">
        <f t="shared" si="4"/>
        <v>20358.660965410232</v>
      </c>
      <c r="K25" s="29">
        <f t="shared" si="4"/>
        <v>14687.720647245345</v>
      </c>
      <c r="L25" s="29">
        <f t="shared" si="4"/>
        <v>16216.175609001852</v>
      </c>
      <c r="M25" s="29">
        <f t="shared" si="4"/>
        <v>19013.138835718994</v>
      </c>
      <c r="N25" s="4"/>
      <c r="AD25" s="95" t="s">
        <v>71</v>
      </c>
      <c r="AE25" s="96">
        <v>188.18915302650439</v>
      </c>
      <c r="AF25" s="97">
        <v>83.91777746123853</v>
      </c>
      <c r="AG25" s="97">
        <v>90.51551855535452</v>
      </c>
      <c r="AH25" s="97">
        <v>111.99120519469915</v>
      </c>
      <c r="AI25" s="97">
        <v>104.72523508318979</v>
      </c>
      <c r="AJ25" s="97">
        <v>114.61363492989744</v>
      </c>
      <c r="AK25" s="97">
        <v>113.0203591742325</v>
      </c>
      <c r="AL25" s="97">
        <v>78.70636171242583</v>
      </c>
      <c r="AM25" s="97">
        <v>81.73847663349653</v>
      </c>
      <c r="AN25" s="97">
        <v>430.4461165910965</v>
      </c>
      <c r="AO25" s="97">
        <v>482.22150274858996</v>
      </c>
      <c r="AP25" s="98">
        <v>483.7673311396631</v>
      </c>
    </row>
    <row r="26" spans="1:42" ht="17.25" customHeight="1" thickBot="1">
      <c r="A26" s="21" t="s">
        <v>12</v>
      </c>
      <c r="B26" s="29">
        <f t="shared" si="4"/>
        <v>26740.812631694134</v>
      </c>
      <c r="C26" s="29">
        <f t="shared" si="4"/>
        <v>33563.023024936374</v>
      </c>
      <c r="D26" s="29">
        <f t="shared" si="4"/>
        <v>31975.38823431212</v>
      </c>
      <c r="E26" s="29">
        <f t="shared" si="4"/>
        <v>30709.140754973247</v>
      </c>
      <c r="F26" s="29">
        <f t="shared" si="4"/>
        <v>30767.757107355665</v>
      </c>
      <c r="G26" s="29">
        <f t="shared" si="4"/>
        <v>31947.630781029984</v>
      </c>
      <c r="H26" s="29">
        <f t="shared" si="4"/>
        <v>33300.53932778606</v>
      </c>
      <c r="I26" s="29">
        <f t="shared" si="4"/>
        <v>32484.365485533886</v>
      </c>
      <c r="J26" s="29">
        <f t="shared" si="4"/>
        <v>31261.99958992149</v>
      </c>
      <c r="K26" s="29">
        <f t="shared" si="4"/>
        <v>27374.512950724613</v>
      </c>
      <c r="L26" s="29">
        <f t="shared" si="4"/>
        <v>26341.293419895883</v>
      </c>
      <c r="M26" s="29">
        <f t="shared" si="4"/>
        <v>25457.136695190326</v>
      </c>
      <c r="N26" s="4"/>
      <c r="AD26" s="99" t="s">
        <v>64</v>
      </c>
      <c r="AE26" s="100">
        <v>12940.798537726354</v>
      </c>
      <c r="AF26" s="101">
        <v>9603.257437275928</v>
      </c>
      <c r="AG26" s="101">
        <v>9760.819814629001</v>
      </c>
      <c r="AH26" s="101">
        <v>12351.816897170644</v>
      </c>
      <c r="AI26" s="101">
        <v>12764.641095850457</v>
      </c>
      <c r="AJ26" s="101">
        <v>13409.642054627602</v>
      </c>
      <c r="AK26" s="101">
        <v>13772.489505779673</v>
      </c>
      <c r="AL26" s="101">
        <v>13541.795563945421</v>
      </c>
      <c r="AM26" s="101">
        <v>13625.858123694215</v>
      </c>
      <c r="AN26" s="101">
        <v>12459.402086953876</v>
      </c>
      <c r="AO26" s="101">
        <v>12075.920156501521</v>
      </c>
      <c r="AP26" s="102">
        <v>12035.743883361769</v>
      </c>
    </row>
    <row r="27" spans="1:14" ht="17.25" customHeight="1" thickTop="1">
      <c r="A27" s="21" t="s">
        <v>13</v>
      </c>
      <c r="B27" s="29">
        <f t="shared" si="4"/>
        <v>7605.491456481922</v>
      </c>
      <c r="C27" s="29">
        <f t="shared" si="4"/>
        <v>11313.219941108275</v>
      </c>
      <c r="D27" s="29">
        <f t="shared" si="4"/>
        <v>10452.788398665209</v>
      </c>
      <c r="E27" s="29">
        <f t="shared" si="4"/>
        <v>10973.831965936986</v>
      </c>
      <c r="F27" s="29">
        <f t="shared" si="4"/>
        <v>10904.907629343117</v>
      </c>
      <c r="G27" s="29">
        <f t="shared" si="4"/>
        <v>11911.051033573065</v>
      </c>
      <c r="H27" s="29">
        <f t="shared" si="4"/>
        <v>11669.376500006354</v>
      </c>
      <c r="I27" s="29">
        <f t="shared" si="4"/>
        <v>13165.875387971353</v>
      </c>
      <c r="J27" s="29">
        <f t="shared" si="4"/>
        <v>13716.442857286802</v>
      </c>
      <c r="K27" s="29">
        <f t="shared" si="4"/>
        <v>12575.988649812001</v>
      </c>
      <c r="L27" s="29">
        <f t="shared" si="4"/>
        <v>12472.1717859768</v>
      </c>
      <c r="M27" s="29">
        <f t="shared" si="4"/>
        <v>12159.692761603477</v>
      </c>
      <c r="N27" s="4"/>
    </row>
    <row r="28" spans="1:14" ht="17.25" customHeight="1">
      <c r="A28" s="21" t="s">
        <v>14</v>
      </c>
      <c r="B28" s="29">
        <f t="shared" si="4"/>
        <v>1089.9716624419307</v>
      </c>
      <c r="C28" s="29">
        <f t="shared" si="4"/>
        <v>1565.2399720757446</v>
      </c>
      <c r="D28" s="29">
        <f t="shared" si="4"/>
        <v>1438.3406627612792</v>
      </c>
      <c r="E28" s="29">
        <f t="shared" si="4"/>
        <v>1743.020838973267</v>
      </c>
      <c r="F28" s="29">
        <f t="shared" si="4"/>
        <v>1755.5533263493246</v>
      </c>
      <c r="G28" s="29">
        <f t="shared" si="4"/>
        <v>2017.2752923252915</v>
      </c>
      <c r="H28" s="29">
        <f t="shared" si="4"/>
        <v>1870.6439179676909</v>
      </c>
      <c r="I28" s="29">
        <f t="shared" si="4"/>
        <v>1910.7836355429026</v>
      </c>
      <c r="J28" s="29">
        <f t="shared" si="4"/>
        <v>1841.0387628516887</v>
      </c>
      <c r="K28" s="29">
        <f t="shared" si="4"/>
        <v>1764.2760989424098</v>
      </c>
      <c r="L28" s="29">
        <f t="shared" si="4"/>
        <v>1726.0957632716757</v>
      </c>
      <c r="M28" s="29">
        <f t="shared" si="4"/>
        <v>1673.1698961836273</v>
      </c>
      <c r="N28" s="4"/>
    </row>
    <row r="29" spans="1:14" ht="21" customHeight="1">
      <c r="A29" s="21" t="s">
        <v>36</v>
      </c>
      <c r="B29" s="29">
        <f t="shared" si="4"/>
        <v>1134.478913902329</v>
      </c>
      <c r="C29" s="29">
        <f t="shared" si="4"/>
        <v>1200.6299964792295</v>
      </c>
      <c r="D29" s="29">
        <f t="shared" si="4"/>
        <v>1320.880262080088</v>
      </c>
      <c r="E29" s="29">
        <f t="shared" si="4"/>
        <v>1089.4844837432393</v>
      </c>
      <c r="F29" s="29">
        <f t="shared" si="4"/>
        <v>1301.37486209768</v>
      </c>
      <c r="G29" s="29">
        <f t="shared" si="4"/>
        <v>1571.7408356744108</v>
      </c>
      <c r="H29" s="29">
        <f t="shared" si="4"/>
        <v>1949.4975939548206</v>
      </c>
      <c r="I29" s="29">
        <f t="shared" si="4"/>
        <v>1613.0183956058836</v>
      </c>
      <c r="J29" s="29">
        <f t="shared" si="4"/>
        <v>1764.5701139836624</v>
      </c>
      <c r="K29" s="29">
        <f t="shared" si="4"/>
        <v>1199.0931570572204</v>
      </c>
      <c r="L29" s="29">
        <f t="shared" si="4"/>
        <v>1146.3372699853412</v>
      </c>
      <c r="M29" s="29">
        <f t="shared" si="4"/>
        <v>999.2116478390577</v>
      </c>
      <c r="N29" s="4"/>
    </row>
    <row r="30" spans="1:14" ht="17.25" customHeight="1">
      <c r="A30" s="21" t="s">
        <v>15</v>
      </c>
      <c r="B30" s="29">
        <f t="shared" si="4"/>
        <v>12018.721056659848</v>
      </c>
      <c r="C30" s="29">
        <f t="shared" si="4"/>
        <v>10747.013607524212</v>
      </c>
      <c r="D30" s="29">
        <f t="shared" si="4"/>
        <v>10810.599344614866</v>
      </c>
      <c r="E30" s="29">
        <f t="shared" si="4"/>
        <v>12761.02365527012</v>
      </c>
      <c r="F30" s="29">
        <f t="shared" si="4"/>
        <v>13152.758119918071</v>
      </c>
      <c r="G30" s="29">
        <f t="shared" si="4"/>
        <v>13732.645005721119</v>
      </c>
      <c r="H30" s="29">
        <f t="shared" si="4"/>
        <v>14242.620255474638</v>
      </c>
      <c r="I30" s="29">
        <f t="shared" si="4"/>
        <v>13808.561761390147</v>
      </c>
      <c r="J30" s="29">
        <f t="shared" si="4"/>
        <v>13954.762347327563</v>
      </c>
      <c r="K30" s="29">
        <f t="shared" si="4"/>
        <v>11987.946322788122</v>
      </c>
      <c r="L30" s="29">
        <f t="shared" si="4"/>
        <v>11659.99776810985</v>
      </c>
      <c r="M30" s="29">
        <f t="shared" si="4"/>
        <v>11389.707425148415</v>
      </c>
      <c r="N30" s="4"/>
    </row>
    <row r="31" spans="1:14" ht="17.25" customHeight="1">
      <c r="A31" s="21" t="s">
        <v>37</v>
      </c>
      <c r="B31" s="33">
        <f>B21</f>
        <v>5309.189527766178</v>
      </c>
      <c r="C31" s="33">
        <f aca="true" t="shared" si="5" ref="C31:I31">C21</f>
        <v>6346.230039881202</v>
      </c>
      <c r="D31" s="33">
        <f t="shared" si="5"/>
        <v>6451.809065361244</v>
      </c>
      <c r="E31" s="33">
        <f t="shared" si="5"/>
        <v>7295.713966701723</v>
      </c>
      <c r="F31" s="33">
        <f t="shared" si="5"/>
        <v>7566.651827808787</v>
      </c>
      <c r="G31" s="33">
        <f t="shared" si="5"/>
        <v>7475.417643129636</v>
      </c>
      <c r="H31" s="33">
        <f t="shared" si="5"/>
        <v>8366.932734536429</v>
      </c>
      <c r="I31" s="33">
        <f t="shared" si="5"/>
        <v>7162.195654542676</v>
      </c>
      <c r="J31" s="33">
        <f>J21</f>
        <v>7457.208074226608</v>
      </c>
      <c r="K31" s="33">
        <f>K21</f>
        <v>6746.98161564858</v>
      </c>
      <c r="L31" s="33">
        <f>L21</f>
        <v>6205.671392821145</v>
      </c>
      <c r="M31" s="33">
        <f>M21</f>
        <v>6092.606179328729</v>
      </c>
      <c r="N31" s="4"/>
    </row>
    <row r="32" spans="1:14" ht="17.25" customHeight="1">
      <c r="A32" s="21" t="s">
        <v>7</v>
      </c>
      <c r="B32" s="29">
        <f>SUM(B22,B12)</f>
        <v>3443.423353431713</v>
      </c>
      <c r="C32" s="29">
        <f aca="true" t="shared" si="6" ref="C32:I32">SUM(C22,C12)</f>
        <v>1479.5450682770577</v>
      </c>
      <c r="D32" s="29">
        <f t="shared" si="6"/>
        <v>1319.7260910467724</v>
      </c>
      <c r="E32" s="29">
        <f t="shared" si="6"/>
        <v>1382.5651380958193</v>
      </c>
      <c r="F32" s="29">
        <f t="shared" si="6"/>
        <v>1587.7127235075573</v>
      </c>
      <c r="G32" s="29">
        <f t="shared" si="6"/>
        <v>1229.0851506251397</v>
      </c>
      <c r="H32" s="29">
        <f t="shared" si="6"/>
        <v>1440.3267559961178</v>
      </c>
      <c r="I32" s="29">
        <f t="shared" si="6"/>
        <v>969.43356297584</v>
      </c>
      <c r="J32" s="29">
        <f>SUM(J22,J12)</f>
        <v>896.1944994947291</v>
      </c>
      <c r="K32" s="29">
        <f>SUM(K22,K12)</f>
        <v>942.4976149304129</v>
      </c>
      <c r="L32" s="29">
        <f>SUM(L22,L12)</f>
        <v>1003.8603397818342</v>
      </c>
      <c r="M32" s="29">
        <f>SUM(M22,M12)</f>
        <v>853.4396784009252</v>
      </c>
      <c r="N32" s="4"/>
    </row>
    <row r="33" spans="1:14" ht="17.25" customHeight="1">
      <c r="A33" s="24" t="s">
        <v>64</v>
      </c>
      <c r="B33" s="29">
        <f aca="true" t="shared" si="7" ref="B33:L33">SUM(B25:B32)</f>
        <v>68426.04144610527</v>
      </c>
      <c r="C33" s="29">
        <f t="shared" si="7"/>
        <v>82916.90784532476</v>
      </c>
      <c r="D33" s="29">
        <f t="shared" si="7"/>
        <v>81711.95787791887</v>
      </c>
      <c r="E33" s="29">
        <f t="shared" si="7"/>
        <v>83863.94303279504</v>
      </c>
      <c r="F33" s="29">
        <f t="shared" si="7"/>
        <v>86959.26866376317</v>
      </c>
      <c r="G33" s="29">
        <f t="shared" si="7"/>
        <v>94044.38940326593</v>
      </c>
      <c r="H33" s="29">
        <f t="shared" si="7"/>
        <v>97217.39426000087</v>
      </c>
      <c r="I33" s="29">
        <f t="shared" si="7"/>
        <v>92445.13830632945</v>
      </c>
      <c r="J33" s="29">
        <f t="shared" si="7"/>
        <v>91250.87721050277</v>
      </c>
      <c r="K33" s="29">
        <f t="shared" si="7"/>
        <v>77279.01705714871</v>
      </c>
      <c r="L33" s="29">
        <f t="shared" si="7"/>
        <v>76771.60334884438</v>
      </c>
      <c r="M33" s="29">
        <f>SUM(M25:M32)</f>
        <v>77638.10311941356</v>
      </c>
      <c r="N33" s="4"/>
    </row>
    <row r="34" spans="1:9" ht="17.25" customHeight="1">
      <c r="A34" s="1" t="s">
        <v>138</v>
      </c>
      <c r="B34" s="35"/>
      <c r="C34" s="35"/>
      <c r="D34" s="35"/>
      <c r="E34" s="35"/>
      <c r="F34" s="35"/>
      <c r="G34" s="35"/>
      <c r="H34" s="35"/>
      <c r="I34" s="35"/>
    </row>
    <row r="35" ht="17.25" customHeight="1">
      <c r="A35" s="48" t="s">
        <v>93</v>
      </c>
    </row>
    <row r="36" spans="1:10" ht="17.25" customHeight="1">
      <c r="A36" s="238" t="s">
        <v>182</v>
      </c>
      <c r="B36" s="238"/>
      <c r="C36" s="238"/>
      <c r="D36" s="238"/>
      <c r="E36" s="238"/>
      <c r="F36" s="238"/>
      <c r="G36" s="238"/>
      <c r="H36" s="238"/>
      <c r="I36" s="238"/>
      <c r="J36" s="238"/>
    </row>
    <row r="37" spans="1:10" ht="26.25" customHeight="1">
      <c r="A37" s="238"/>
      <c r="B37" s="238"/>
      <c r="C37" s="238"/>
      <c r="D37" s="238"/>
      <c r="E37" s="238"/>
      <c r="F37" s="238"/>
      <c r="G37" s="238"/>
      <c r="H37" s="238"/>
      <c r="I37" s="238"/>
      <c r="J37" s="238"/>
    </row>
  </sheetData>
  <sheetProtection/>
  <mergeCells count="8">
    <mergeCell ref="AD1:AD2"/>
    <mergeCell ref="AD16:AD17"/>
    <mergeCell ref="A36:J37"/>
    <mergeCell ref="O1:P3"/>
    <mergeCell ref="O4:O12"/>
    <mergeCell ref="A1:M2"/>
    <mergeCell ref="B5:M5"/>
    <mergeCell ref="B14:M14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">
      <selection activeCell="A38" sqref="A38"/>
    </sheetView>
  </sheetViews>
  <sheetFormatPr defaultColWidth="9.140625" defaultRowHeight="17.25" customHeight="1"/>
  <cols>
    <col min="1" max="1" width="26.8515625" style="1" bestFit="1" customWidth="1"/>
    <col min="2" max="9" width="8.140625" style="1" customWidth="1"/>
    <col min="10" max="13" width="9.140625" style="1" customWidth="1"/>
    <col min="14" max="14" width="0" style="1" hidden="1" customWidth="1"/>
    <col min="15" max="16384" width="9.140625" style="1" customWidth="1"/>
  </cols>
  <sheetData>
    <row r="1" spans="1:13" ht="21" customHeight="1">
      <c r="A1" s="193" t="s">
        <v>178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4" ht="33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" t="s">
        <v>129</v>
      </c>
    </row>
    <row r="3" ht="21" customHeight="1"/>
    <row r="4" spans="1:13" s="22" customFormat="1" ht="17.25" customHeight="1">
      <c r="A4" s="257"/>
      <c r="B4" s="258">
        <v>2000</v>
      </c>
      <c r="C4" s="258">
        <v>2001</v>
      </c>
      <c r="D4" s="258">
        <v>2002</v>
      </c>
      <c r="E4" s="258">
        <v>2003</v>
      </c>
      <c r="F4" s="258">
        <v>2004</v>
      </c>
      <c r="G4" s="258">
        <v>2005</v>
      </c>
      <c r="H4" s="258">
        <v>2006</v>
      </c>
      <c r="I4" s="258">
        <v>2007</v>
      </c>
      <c r="J4" s="258">
        <v>2008</v>
      </c>
      <c r="K4" s="257">
        <v>2009</v>
      </c>
      <c r="L4" s="257">
        <v>2010</v>
      </c>
      <c r="M4" s="257">
        <v>2011</v>
      </c>
    </row>
    <row r="5" spans="1:13" ht="17.25" customHeight="1">
      <c r="A5" s="20" t="s">
        <v>95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6"/>
    </row>
    <row r="6" spans="1:13" ht="17.25" customHeight="1">
      <c r="A6" s="21" t="s">
        <v>11</v>
      </c>
      <c r="B6" s="15">
        <f>'A8-13A'!B6/'A8-13A'!B13</f>
        <v>0.3985299343831759</v>
      </c>
      <c r="C6" s="15">
        <f>'A8-13A'!C6/'A8-13A'!C13</f>
        <v>0.41134709321263485</v>
      </c>
      <c r="D6" s="15">
        <f>'A8-13A'!D6/'A8-13A'!D13</f>
        <v>0.43845338311899035</v>
      </c>
      <c r="E6" s="15">
        <f>'A8-13A'!E6/'A8-13A'!E13</f>
        <v>0.4226480691959796</v>
      </c>
      <c r="F6" s="15">
        <f>'A8-13A'!F6/'A8-13A'!F13</f>
        <v>0.4309088746087303</v>
      </c>
      <c r="G6" s="15">
        <f>'A8-13A'!G6/'A8-13A'!G13</f>
        <v>0.4663356123477462</v>
      </c>
      <c r="H6" s="15">
        <f>'A8-13A'!H6/'A8-13A'!H13</f>
        <v>0.4416394338666789</v>
      </c>
      <c r="I6" s="15">
        <f>'A8-13A'!I6/'A8-13A'!I13</f>
        <v>0.39652260400757383</v>
      </c>
      <c r="J6" s="15">
        <f>'A8-13A'!J6/'A8-13A'!J13</f>
        <v>0.365036636878796</v>
      </c>
      <c r="K6" s="15">
        <f>'A8-13A'!K6/'A8-13A'!K13</f>
        <v>0.37411532163017164</v>
      </c>
      <c r="L6" s="15">
        <f>'A8-13A'!L6/'A8-13A'!L13</f>
        <v>0.36705565135877327</v>
      </c>
      <c r="M6" s="15">
        <f>'A8-13A'!M6/'A8-13A'!M13</f>
        <v>0.37104036297423404</v>
      </c>
    </row>
    <row r="7" spans="1:13" ht="17.25" customHeight="1">
      <c r="A7" s="21" t="s">
        <v>12</v>
      </c>
      <c r="B7" s="15">
        <f>'A8-13A'!B7/'A8-13A'!B13</f>
        <v>0.2765624371323415</v>
      </c>
      <c r="C7" s="15">
        <f>'A8-13A'!C7/'A8-13A'!C13</f>
        <v>0.26445854980515826</v>
      </c>
      <c r="D7" s="15">
        <f>'A8-13A'!D7/'A8-13A'!D13</f>
        <v>0.2320020716709289</v>
      </c>
      <c r="E7" s="15">
        <f>'A8-13A'!E7/'A8-13A'!E13</f>
        <v>0.2345113684535066</v>
      </c>
      <c r="F7" s="15">
        <f>'A8-13A'!F7/'A8-13A'!F13</f>
        <v>0.2334114012975597</v>
      </c>
      <c r="G7" s="15">
        <f>'A8-13A'!G7/'A8-13A'!G13</f>
        <v>0.2192271914089506</v>
      </c>
      <c r="H7" s="15">
        <f>'A8-13A'!H7/'A8-13A'!H13</f>
        <v>0.21975875252810786</v>
      </c>
      <c r="I7" s="15">
        <f>'A8-13A'!I7/'A8-13A'!I13</f>
        <v>0.21798236511182473</v>
      </c>
      <c r="J7" s="15">
        <f>'A8-13A'!J7/'A8-13A'!J13</f>
        <v>0.2201911081377091</v>
      </c>
      <c r="K7" s="15">
        <f>'A8-13A'!K7/'A8-13A'!K13</f>
        <v>0.1683445757235915</v>
      </c>
      <c r="L7" s="15">
        <f>'A8-13A'!L7/'A8-13A'!L13</f>
        <v>0.18764195024888833</v>
      </c>
      <c r="M7" s="15">
        <f>'A8-13A'!M7/'A8-13A'!M13</f>
        <v>0.17325084435941435</v>
      </c>
    </row>
    <row r="8" spans="1:13" ht="17.25" customHeight="1">
      <c r="A8" s="21" t="s">
        <v>13</v>
      </c>
      <c r="B8" s="15">
        <f>'A8-13A'!B8/'A8-13A'!B13</f>
        <v>0.22934029490638352</v>
      </c>
      <c r="C8" s="15">
        <f>'A8-13A'!C8/'A8-13A'!C13</f>
        <v>0.2383681589863302</v>
      </c>
      <c r="D8" s="15">
        <f>'A8-13A'!D8/'A8-13A'!D13</f>
        <v>0.25075668857488664</v>
      </c>
      <c r="E8" s="15">
        <f>'A8-13A'!E8/'A8-13A'!E13</f>
        <v>0.26043957930755945</v>
      </c>
      <c r="F8" s="15">
        <f>'A8-13A'!F8/'A8-13A'!F13</f>
        <v>0.2585323643971751</v>
      </c>
      <c r="G8" s="15">
        <f>'A8-13A'!G8/'A8-13A'!G13</f>
        <v>0.2352964600771329</v>
      </c>
      <c r="H8" s="15">
        <f>'A8-13A'!H8/'A8-13A'!H13</f>
        <v>0.2523430732717177</v>
      </c>
      <c r="I8" s="15">
        <f>'A8-13A'!I8/'A8-13A'!I13</f>
        <v>0.29040516820334566</v>
      </c>
      <c r="J8" s="15">
        <f>'A8-13A'!J8/'A8-13A'!J13</f>
        <v>0.3122190199085622</v>
      </c>
      <c r="K8" s="15">
        <f>'A8-13A'!K8/'A8-13A'!K13</f>
        <v>0.3649298687874179</v>
      </c>
      <c r="L8" s="15">
        <f>'A8-13A'!L8/'A8-13A'!L13</f>
        <v>0.34814954648736146</v>
      </c>
      <c r="M8" s="15">
        <f>'A8-13A'!M8/'A8-13A'!M13</f>
        <v>0.3699157345818121</v>
      </c>
    </row>
    <row r="9" spans="1:13" ht="17.25" customHeight="1">
      <c r="A9" s="21" t="s">
        <v>14</v>
      </c>
      <c r="B9" s="15">
        <f>'A8-13A'!B9/'A8-13A'!B13</f>
        <v>0.01862370475777558</v>
      </c>
      <c r="C9" s="15">
        <f>'A8-13A'!C9/'A8-13A'!C13</f>
        <v>0.02119523857642107</v>
      </c>
      <c r="D9" s="15">
        <f>'A8-13A'!D9/'A8-13A'!D13</f>
        <v>0.02047301797575027</v>
      </c>
      <c r="E9" s="15">
        <f>'A8-13A'!E9/'A8-13A'!E13</f>
        <v>0.022246807339837534</v>
      </c>
      <c r="F9" s="15">
        <f>'A8-13A'!F9/'A8-13A'!F13</f>
        <v>0.023750993180778595</v>
      </c>
      <c r="G9" s="15">
        <f>'A8-13A'!G9/'A8-13A'!G13</f>
        <v>0.021794323855622577</v>
      </c>
      <c r="H9" s="15">
        <f>'A8-13A'!H9/'A8-13A'!H13</f>
        <v>0.0206992992161176</v>
      </c>
      <c r="I9" s="15">
        <f>'A8-13A'!I9/'A8-13A'!I13</f>
        <v>0.027763859615032912</v>
      </c>
      <c r="J9" s="15">
        <f>'A8-13A'!J9/'A8-13A'!J13</f>
        <v>0.028934907636302958</v>
      </c>
      <c r="K9" s="15">
        <f>'A8-13A'!K9/'A8-13A'!K13</f>
        <v>0.02270785996789684</v>
      </c>
      <c r="L9" s="15">
        <f>'A8-13A'!L9/'A8-13A'!L13</f>
        <v>0.021003364739852072</v>
      </c>
      <c r="M9" s="15">
        <f>'A8-13A'!M9/'A8-13A'!M13</f>
        <v>0.016662693311329666</v>
      </c>
    </row>
    <row r="10" spans="1:13" ht="17.25" customHeight="1">
      <c r="A10" s="21" t="s">
        <v>36</v>
      </c>
      <c r="B10" s="15">
        <f>'A8-13A'!B10/'A8-13A'!B13</f>
        <v>0.014995359914455263</v>
      </c>
      <c r="C10" s="15">
        <f>'A8-13A'!C10/'A8-13A'!C13</f>
        <v>0.014942842931235984</v>
      </c>
      <c r="D10" s="15">
        <f>'A8-13A'!D10/'A8-13A'!D13</f>
        <v>0.014985110573044148</v>
      </c>
      <c r="E10" s="15">
        <f>'A8-13A'!E10/'A8-13A'!E13</f>
        <v>0.015868041163710878</v>
      </c>
      <c r="F10" s="15">
        <f>'A8-13A'!F10/'A8-13A'!F13</f>
        <v>0.01666904671293564</v>
      </c>
      <c r="G10" s="15">
        <f>'A8-13A'!G10/'A8-13A'!G13</f>
        <v>0.0219898420350281</v>
      </c>
      <c r="H10" s="15">
        <f>'A8-13A'!H10/'A8-13A'!H13</f>
        <v>0.0237000296590216</v>
      </c>
      <c r="I10" s="15">
        <f>'A8-13A'!I10/'A8-13A'!I13</f>
        <v>0.02064816448922544</v>
      </c>
      <c r="J10" s="15">
        <f>'A8-13A'!J10/'A8-13A'!J13</f>
        <v>0.020337260768249262</v>
      </c>
      <c r="K10" s="15">
        <f>'A8-13A'!K10/'A8-13A'!K13</f>
        <v>0.021209129113645506</v>
      </c>
      <c r="L10" s="15">
        <f>'A8-13A'!L10/'A8-13A'!L13</f>
        <v>0.022250939577096</v>
      </c>
      <c r="M10" s="15">
        <f>'A8-13A'!M10/'A8-13A'!M13</f>
        <v>0.021407887056779134</v>
      </c>
    </row>
    <row r="11" spans="1:13" ht="17.25" customHeight="1">
      <c r="A11" s="21" t="s">
        <v>15</v>
      </c>
      <c r="B11" s="15">
        <f>'A8-13A'!B11/'A8-13A'!B13</f>
        <v>0.05452153013641</v>
      </c>
      <c r="C11" s="15">
        <f>'A8-13A'!C11/'A8-13A'!C13</f>
        <v>0.04653674066987518</v>
      </c>
      <c r="D11" s="15">
        <f>'A8-13A'!D11/'A8-13A'!D13</f>
        <v>0.03908771966587949</v>
      </c>
      <c r="E11" s="15">
        <f>'A8-13A'!E11/'A8-13A'!E13</f>
        <v>0.03897614664559076</v>
      </c>
      <c r="F11" s="15">
        <f>'A8-13A'!F11/'A8-13A'!F13</f>
        <v>0.034509512111576095</v>
      </c>
      <c r="G11" s="15">
        <f>'A8-13A'!G11/'A8-13A'!G13</f>
        <v>0.03234340475229008</v>
      </c>
      <c r="H11" s="15">
        <f>'A8-13A'!H11/'A8-13A'!H13</f>
        <v>0.03750739643538461</v>
      </c>
      <c r="I11" s="15">
        <f>'A8-13A'!I11/'A8-13A'!I13</f>
        <v>0.041684029183216974</v>
      </c>
      <c r="J11" s="15">
        <f>'A8-13A'!J11/'A8-13A'!J13</f>
        <v>0.042282620248410785</v>
      </c>
      <c r="K11" s="15">
        <f>'A8-13A'!K11/'A8-13A'!K13</f>
        <v>0.04548900730865747</v>
      </c>
      <c r="L11" s="15">
        <f>'A8-13A'!L11/'A8-13A'!L13</f>
        <v>0.04737088120948402</v>
      </c>
      <c r="M11" s="15">
        <f>'A8-13A'!M11/'A8-13A'!M13</f>
        <v>0.04532764893243977</v>
      </c>
    </row>
    <row r="12" spans="1:13" ht="17.25" customHeight="1">
      <c r="A12" s="21" t="s">
        <v>7</v>
      </c>
      <c r="B12" s="15">
        <f>'A8-13A'!B12/'A8-13A'!B13</f>
        <v>0.007426738769458127</v>
      </c>
      <c r="C12" s="15">
        <f>'A8-13A'!C12/'A8-13A'!C13</f>
        <v>0.0031513758183444682</v>
      </c>
      <c r="D12" s="15">
        <f>'A8-13A'!D12/'A8-13A'!D13</f>
        <v>0.004242008420520017</v>
      </c>
      <c r="E12" s="15">
        <f>'A8-13A'!E12/'A8-13A'!E13</f>
        <v>0.005309987893815142</v>
      </c>
      <c r="F12" s="15">
        <f>'A8-13A'!F12/'A8-13A'!F13</f>
        <v>0.0022178076912446935</v>
      </c>
      <c r="G12" s="15">
        <f>'A8-13A'!G12/'A8-13A'!G13</f>
        <v>0.0030131655232295876</v>
      </c>
      <c r="H12" s="15">
        <f>'A8-13A'!H12/'A8-13A'!H13</f>
        <v>0.004352015022971754</v>
      </c>
      <c r="I12" s="15">
        <f>'A8-13A'!I12/'A8-13A'!I13</f>
        <v>0.0049938093897804355</v>
      </c>
      <c r="J12" s="15">
        <f>'A8-13A'!J12/'A8-13A'!J13</f>
        <v>0.010998446421969562</v>
      </c>
      <c r="K12" s="15">
        <f>'A8-13A'!K12/'A8-13A'!K13</f>
        <v>0.0032042374686191816</v>
      </c>
      <c r="L12" s="15">
        <f>'A8-13A'!L12/'A8-13A'!L13</f>
        <v>0.006527666378544949</v>
      </c>
      <c r="M12" s="15">
        <f>'A8-13A'!M12/'A8-13A'!M13</f>
        <v>0.002394828783991152</v>
      </c>
    </row>
    <row r="13" spans="1:13" ht="17.25" customHeight="1">
      <c r="A13" s="24" t="s">
        <v>64</v>
      </c>
      <c r="B13" s="15">
        <f>'A8-13A'!B13/'A8-13A'!B13</f>
        <v>1</v>
      </c>
      <c r="C13" s="15">
        <f>'A8-13A'!C13/'A8-13A'!C13</f>
        <v>1</v>
      </c>
      <c r="D13" s="15">
        <f>'A8-13A'!D13/'A8-13A'!D13</f>
        <v>1</v>
      </c>
      <c r="E13" s="15">
        <f>'A8-13A'!E13/'A8-13A'!E13</f>
        <v>1</v>
      </c>
      <c r="F13" s="15">
        <f>'A8-13A'!F13/'A8-13A'!F13</f>
        <v>1</v>
      </c>
      <c r="G13" s="15">
        <f>'A8-13A'!G13/'A8-13A'!G13</f>
        <v>1</v>
      </c>
      <c r="H13" s="15">
        <f>'A8-13A'!H13/'A8-13A'!H13</f>
        <v>1</v>
      </c>
      <c r="I13" s="15">
        <f>'A8-13A'!I13/'A8-13A'!I13</f>
        <v>1</v>
      </c>
      <c r="J13" s="15">
        <f>'A8-13A'!J13/'A8-13A'!J13</f>
        <v>1</v>
      </c>
      <c r="K13" s="15">
        <f>'A8-13A'!K13/'A8-13A'!K13</f>
        <v>1</v>
      </c>
      <c r="L13" s="15">
        <f>'A8-13A'!L13/'A8-13A'!L13</f>
        <v>1</v>
      </c>
      <c r="M13" s="15">
        <f>'A8-13A'!M13/'A8-13A'!M13</f>
        <v>1</v>
      </c>
    </row>
    <row r="14" spans="1:13" ht="17.25" customHeight="1">
      <c r="A14" s="20" t="s">
        <v>94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6"/>
    </row>
    <row r="15" spans="1:13" ht="17.25" customHeight="1">
      <c r="A15" s="21" t="s">
        <v>11</v>
      </c>
      <c r="B15" s="15">
        <f>'A8-13A'!B15/'A8-13A'!B23</f>
        <v>0.13481589627385496</v>
      </c>
      <c r="C15" s="15">
        <f>'A8-13A'!C15/'A8-13A'!C23</f>
        <v>0.1751510975801202</v>
      </c>
      <c r="D15" s="15">
        <f>'A8-13A'!D15/'A8-13A'!D23</f>
        <v>0.18844959645660378</v>
      </c>
      <c r="E15" s="15">
        <f>'A8-13A'!E15/'A8-13A'!E23</f>
        <v>0.18814546936240167</v>
      </c>
      <c r="F15" s="15">
        <f>'A8-13A'!F15/'A8-13A'!F23</f>
        <v>0.20873162683510596</v>
      </c>
      <c r="G15" s="15">
        <f>'A8-13A'!G15/'A8-13A'!G23</f>
        <v>0.231945777425984</v>
      </c>
      <c r="H15" s="15">
        <f>'A8-13A'!H15/'A8-13A'!H23</f>
        <v>0.2291752248067725</v>
      </c>
      <c r="I15" s="15">
        <f>'A8-13A'!I15/'A8-13A'!I23</f>
        <v>0.21485076990993726</v>
      </c>
      <c r="J15" s="15">
        <f>'A8-13A'!J15/'A8-13A'!J23</f>
        <v>0.21088511021460107</v>
      </c>
      <c r="K15" s="15">
        <f>'A8-13A'!K15/'A8-13A'!K23</f>
        <v>0.18102174641581836</v>
      </c>
      <c r="L15" s="15">
        <f>'A8-13A'!L15/'A8-13A'!L23</f>
        <v>0.20561125569197536</v>
      </c>
      <c r="M15" s="15">
        <f>'A8-13A'!M15/'A8-13A'!M23</f>
        <v>0.24179002767666163</v>
      </c>
    </row>
    <row r="16" spans="1:13" ht="17.25" customHeight="1">
      <c r="A16" s="21" t="s">
        <v>12</v>
      </c>
      <c r="B16" s="15">
        <f>'A8-13A'!B16/'A8-13A'!B23</f>
        <v>0.39084924178106256</v>
      </c>
      <c r="C16" s="15">
        <f>'A8-13A'!C16/'A8-13A'!C23</f>
        <v>0.41162794801751557</v>
      </c>
      <c r="D16" s="15">
        <f>'A8-13A'!D16/'A8-13A'!D23</f>
        <v>0.40381764807272774</v>
      </c>
      <c r="E16" s="15">
        <f>'A8-13A'!E16/'A8-13A'!E23</f>
        <v>0.3722516846285362</v>
      </c>
      <c r="F16" s="15">
        <f>'A8-13A'!F16/'A8-13A'!F23</f>
        <v>0.357202608305234</v>
      </c>
      <c r="G16" s="15">
        <f>'A8-13A'!G16/'A8-13A'!G23</f>
        <v>0.3460657131170075</v>
      </c>
      <c r="H16" s="15">
        <f>'A8-13A'!H16/'A8-13A'!H23</f>
        <v>0.34812561020824506</v>
      </c>
      <c r="I16" s="15">
        <f>'A8-13A'!I16/'A8-13A'!I23</f>
        <v>0.3566631053134197</v>
      </c>
      <c r="J16" s="15">
        <f>'A8-13A'!J16/'A8-13A'!J23</f>
        <v>0.3456844522781366</v>
      </c>
      <c r="K16" s="15">
        <f>'A8-13A'!K16/'A8-13A'!K23</f>
        <v>0.35846660569068906</v>
      </c>
      <c r="L16" s="15">
        <f>'A8-13A'!L16/'A8-13A'!L23</f>
        <v>0.34428028438384833</v>
      </c>
      <c r="M16" s="15">
        <f>'A8-13A'!M16/'A8-13A'!M23</f>
        <v>0.326734596848978</v>
      </c>
    </row>
    <row r="17" spans="1:13" ht="17.25" customHeight="1">
      <c r="A17" s="21" t="s">
        <v>13</v>
      </c>
      <c r="B17" s="15">
        <f>'A8-13A'!B17/'A8-13A'!B23</f>
        <v>0.1023950972708443</v>
      </c>
      <c r="C17" s="15">
        <f>'A8-13A'!C17/'A8-13A'!C23</f>
        <v>0.12607263467701182</v>
      </c>
      <c r="D17" s="15">
        <f>'A8-13A'!D17/'A8-13A'!D23</f>
        <v>0.11553471345530872</v>
      </c>
      <c r="E17" s="15">
        <f>'A8-13A'!E17/'A8-13A'!E23</f>
        <v>0.12036892113142625</v>
      </c>
      <c r="F17" s="15">
        <f>'A8-13A'!F17/'A8-13A'!F23</f>
        <v>0.1162579304006297</v>
      </c>
      <c r="G17" s="15">
        <f>'A8-13A'!G17/'A8-13A'!G23</f>
        <v>0.11919695062439593</v>
      </c>
      <c r="H17" s="15">
        <f>'A8-13A'!H17/'A8-13A'!H23</f>
        <v>0.11076026603591176</v>
      </c>
      <c r="I17" s="15">
        <f>'A8-13A'!I17/'A8-13A'!I23</f>
        <v>0.1312079334846023</v>
      </c>
      <c r="J17" s="15">
        <f>'A8-13A'!J17/'A8-13A'!J23</f>
        <v>0.14008718834070422</v>
      </c>
      <c r="K17" s="15">
        <f>'A8-13A'!K17/'A8-13A'!K23</f>
        <v>0.14666342341191949</v>
      </c>
      <c r="L17" s="15">
        <f>'A8-13A'!L17/'A8-13A'!L23</f>
        <v>0.14859724321428452</v>
      </c>
      <c r="M17" s="15">
        <f>'A8-13A'!M17/'A8-13A'!M23</f>
        <v>0.14583817411136266</v>
      </c>
    </row>
    <row r="18" spans="1:13" ht="17.25" customHeight="1">
      <c r="A18" s="21" t="s">
        <v>14</v>
      </c>
      <c r="B18" s="15">
        <f>'A8-13A'!B18/'A8-13A'!B23</f>
        <v>0.013977566704439452</v>
      </c>
      <c r="C18" s="15">
        <f>'A8-13A'!C18/'A8-13A'!C23</f>
        <v>0.016904926110968454</v>
      </c>
      <c r="D18" s="15">
        <f>'A8-13A'!D18/'A8-13A'!D23</f>
        <v>0.01549785437552411</v>
      </c>
      <c r="E18" s="15">
        <f>'A8-13A'!E18/'A8-13A'!E23</f>
        <v>0.01888354442008028</v>
      </c>
      <c r="F18" s="15">
        <f>'A8-13A'!F18/'A8-13A'!F23</f>
        <v>0.017905647427936284</v>
      </c>
      <c r="G18" s="15">
        <f>'A8-13A'!G18/'A8-13A'!G23</f>
        <v>0.01967224061007035</v>
      </c>
      <c r="H18" s="15">
        <f>'A8-13A'!H18/'A8-13A'!H23</f>
        <v>0.017689124588761793</v>
      </c>
      <c r="I18" s="15">
        <f>'A8-13A'!I18/'A8-13A'!I23</f>
        <v>0.018328800677456167</v>
      </c>
      <c r="J18" s="15">
        <f>'A8-13A'!J18/'A8-13A'!J23</f>
        <v>0.017924908679735344</v>
      </c>
      <c r="K18" s="15">
        <f>'A8-13A'!K18/'A8-13A'!K23</f>
        <v>0.020871639983316776</v>
      </c>
      <c r="L18" s="15">
        <f>'A8-13A'!L18/'A8-13A'!L23</f>
        <v>0.020845207124846138</v>
      </c>
      <c r="M18" s="15">
        <f>'A8-13A'!M18/'A8-13A'!M23</f>
        <v>0.020597665549902826</v>
      </c>
    </row>
    <row r="19" spans="1:13" ht="17.25" customHeight="1">
      <c r="A19" s="21" t="s">
        <v>36</v>
      </c>
      <c r="B19" s="15">
        <f>'A8-13A'!B19/'A8-13A'!B23</f>
        <v>0.01740965446819462</v>
      </c>
      <c r="C19" s="15">
        <f>'A8-13A'!C19/'A8-13A'!C23</f>
        <v>0.015086333926673974</v>
      </c>
      <c r="D19" s="15">
        <f>'A8-13A'!D19/'A8-13A'!D23</f>
        <v>0.016769239860473847</v>
      </c>
      <c r="E19" s="15">
        <f>'A8-13A'!E19/'A8-13A'!E23</f>
        <v>0.013105804892514412</v>
      </c>
      <c r="F19" s="15">
        <f>'A8-13A'!F19/'A8-13A'!F23</f>
        <v>0.014931064369138188</v>
      </c>
      <c r="G19" s="15">
        <f>'A8-13A'!G19/'A8-13A'!G23</f>
        <v>0.015368936814607088</v>
      </c>
      <c r="H19" s="15">
        <f>'A8-13A'!H19/'A8-13A'!H23</f>
        <v>0.01871933421084422</v>
      </c>
      <c r="I19" s="15">
        <f>'A8-13A'!I19/'A8-13A'!I23</f>
        <v>0.01687955276617084</v>
      </c>
      <c r="J19" s="15">
        <f>'A8-13A'!J19/'A8-13A'!J23</f>
        <v>0.018975609740970883</v>
      </c>
      <c r="K19" s="15">
        <f>'A8-13A'!K19/'A8-13A'!K23</f>
        <v>0.014772457199499489</v>
      </c>
      <c r="L19" s="15">
        <f>'A8-13A'!L19/'A8-13A'!L23</f>
        <v>0.013911992985623504</v>
      </c>
      <c r="M19" s="15">
        <f>'A8-13A'!M19/'A8-13A'!M23</f>
        <v>0.011923424573046806</v>
      </c>
    </row>
    <row r="20" spans="1:13" ht="17.25" customHeight="1">
      <c r="A20" s="21" t="s">
        <v>15</v>
      </c>
      <c r="B20" s="15">
        <f>'A8-13A'!B20/'A8-13A'!B23</f>
        <v>0.19689475319134023</v>
      </c>
      <c r="C20" s="15">
        <f>'A8-13A'!C20/'A8-13A'!C23</f>
        <v>0.1473153976627373</v>
      </c>
      <c r="D20" s="15">
        <f>'A8-13A'!D20/'A8-13A'!D23</f>
        <v>0.15134920840803906</v>
      </c>
      <c r="E20" s="15">
        <f>'A8-13A'!E20/'A8-13A'!E23</f>
        <v>0.17144712066456386</v>
      </c>
      <c r="F20" s="15">
        <f>'A8-13A'!F20/'A8-13A'!F23</f>
        <v>0.16813628848943746</v>
      </c>
      <c r="G20" s="15">
        <f>'A8-13A'!G20/'A8-13A'!G23</f>
        <v>0.16401308495672695</v>
      </c>
      <c r="H20" s="15">
        <f>'A8-13A'!H20/'A8-13A'!H23</f>
        <v>0.16343381496319892</v>
      </c>
      <c r="I20" s="15">
        <f>'A8-13A'!I20/'A8-13A'!I23</f>
        <v>0.16533223012231255</v>
      </c>
      <c r="J20" s="15">
        <f>'A8-13A'!J20/'A8-13A'!J23</f>
        <v>0.16791350319232767</v>
      </c>
      <c r="K20" s="15">
        <f>'A8-13A'!K20/'A8-13A'!K23</f>
        <v>0.16972749162620018</v>
      </c>
      <c r="L20" s="15">
        <f>'A8-13A'!L20/'A8-13A'!L23</f>
        <v>0.1652513765615198</v>
      </c>
      <c r="M20" s="15">
        <f>'A8-13A'!M20/'A8-13A'!M23</f>
        <v>0.1573563754413956</v>
      </c>
    </row>
    <row r="21" spans="1:13" ht="17.25" customHeight="1">
      <c r="A21" s="21" t="s">
        <v>37</v>
      </c>
      <c r="B21" s="15">
        <f>'A8-13A'!B21/'A8-13A'!B23</f>
        <v>0.08776165350116232</v>
      </c>
      <c r="C21" s="15">
        <f>'A8-13A'!C21/'A8-13A'!C23</f>
        <v>0.08793017940586782</v>
      </c>
      <c r="D21" s="15">
        <f>'A8-13A'!D21/'A8-13A'!D23</f>
        <v>0.09075803642373416</v>
      </c>
      <c r="E21" s="15">
        <f>'A8-13A'!E21/'A8-13A'!E23</f>
        <v>0.09831888719414107</v>
      </c>
      <c r="F21" s="15">
        <f>'A8-13A'!F21/'A8-13A'!F23</f>
        <v>0.09686057635759401</v>
      </c>
      <c r="G21" s="15">
        <f>'A8-13A'!G21/'A8-13A'!G23</f>
        <v>0.08952781999381933</v>
      </c>
      <c r="H21" s="15">
        <f>'A8-13A'!H21/'A8-13A'!H23</f>
        <v>0.09631119812921626</v>
      </c>
      <c r="I21" s="15">
        <f>'A8-13A'!I21/'A8-13A'!I23</f>
        <v>0.08586598890113192</v>
      </c>
      <c r="J21" s="15">
        <f>'A8-13A'!J21/'A8-13A'!J23</f>
        <v>0.08985288034223365</v>
      </c>
      <c r="K21" s="15">
        <f>'A8-13A'!K21/'A8-13A'!K23</f>
        <v>0.0955249744066076</v>
      </c>
      <c r="L21" s="15">
        <f>'A8-13A'!L21/'A8-13A'!L23</f>
        <v>0.08794990878616409</v>
      </c>
      <c r="M21" s="15">
        <f>'A8-13A'!M21/'A8-13A'!M23</f>
        <v>0.08417340231709469</v>
      </c>
    </row>
    <row r="22" spans="1:13" ht="17.25" customHeight="1">
      <c r="A22" s="21" t="s">
        <v>7</v>
      </c>
      <c r="B22" s="15">
        <f>'A8-13A'!B22/'A8-13A'!B23</f>
        <v>0.055896136809101576</v>
      </c>
      <c r="C22" s="15">
        <f>'A8-13A'!C22/'A8-13A'!C23</f>
        <v>0.019911482619104703</v>
      </c>
      <c r="D22" s="15">
        <f>'A8-13A'!D22/'A8-13A'!D23</f>
        <v>0.01782370294758855</v>
      </c>
      <c r="E22" s="15">
        <f>'A8-13A'!E22/'A8-13A'!E23</f>
        <v>0.017478567706336486</v>
      </c>
      <c r="F22" s="15">
        <f>'A8-13A'!F22/'A8-13A'!F23</f>
        <v>0.019974257814924398</v>
      </c>
      <c r="G22" s="15">
        <f>'A8-13A'!G22/'A8-13A'!G23</f>
        <v>0.014209476457388848</v>
      </c>
      <c r="H22" s="15">
        <f>'A8-13A'!H22/'A8-13A'!H23</f>
        <v>0.015785427057049398</v>
      </c>
      <c r="I22" s="15">
        <f>'A8-13A'!I22/'A8-13A'!I23</f>
        <v>0.010871618824969157</v>
      </c>
      <c r="J22" s="15">
        <f>'A8-13A'!J22/'A8-13A'!J23</f>
        <v>0.008676347211290443</v>
      </c>
      <c r="K22" s="15">
        <f>'A8-13A'!K22/'A8-13A'!K23</f>
        <v>0.012951661265948964</v>
      </c>
      <c r="L22" s="15">
        <f>'A8-13A'!L22/'A8-13A'!L23</f>
        <v>0.013552731251738274</v>
      </c>
      <c r="M22" s="15">
        <f>'A8-13A'!M22/'A8-13A'!M23</f>
        <v>0.011586333481557756</v>
      </c>
    </row>
    <row r="23" spans="1:13" ht="17.25" customHeight="1">
      <c r="A23" s="24" t="s">
        <v>64</v>
      </c>
      <c r="B23" s="15">
        <f>'A8-13A'!B23/'A8-13A'!B23</f>
        <v>1</v>
      </c>
      <c r="C23" s="15">
        <f>'A8-13A'!C23/'A8-13A'!C23</f>
        <v>1</v>
      </c>
      <c r="D23" s="15">
        <f>'A8-13A'!D23/'A8-13A'!D23</f>
        <v>1</v>
      </c>
      <c r="E23" s="15">
        <f>'A8-13A'!E23/'A8-13A'!E23</f>
        <v>1</v>
      </c>
      <c r="F23" s="15">
        <f>'A8-13A'!F23/'A8-13A'!F23</f>
        <v>1</v>
      </c>
      <c r="G23" s="15">
        <f>'A8-13A'!G23/'A8-13A'!G23</f>
        <v>1</v>
      </c>
      <c r="H23" s="15">
        <f>'A8-13A'!H23/'A8-13A'!H23</f>
        <v>1</v>
      </c>
      <c r="I23" s="15">
        <f>'A8-13A'!I23/'A8-13A'!I23</f>
        <v>1</v>
      </c>
      <c r="J23" s="15">
        <f>'A8-13A'!J23/'A8-13A'!J23</f>
        <v>1</v>
      </c>
      <c r="K23" s="15">
        <f>'A8-13A'!K23/'A8-13A'!K23</f>
        <v>1</v>
      </c>
      <c r="L23" s="15">
        <f>'A8-13A'!L23/'A8-13A'!L23</f>
        <v>1</v>
      </c>
      <c r="M23" s="15">
        <f>'A8-13A'!M23/'A8-13A'!M23</f>
        <v>1</v>
      </c>
    </row>
    <row r="24" spans="1:13" ht="17.25" customHeight="1">
      <c r="A24" s="20" t="s">
        <v>9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6"/>
    </row>
    <row r="25" spans="1:13" ht="17.25" customHeight="1">
      <c r="A25" s="21" t="s">
        <v>11</v>
      </c>
      <c r="B25" s="15">
        <f>'A8-13A'!B25/'A8-13A'!B33</f>
        <v>0.18814506787998422</v>
      </c>
      <c r="C25" s="15">
        <f>'A8-13A'!C25/'A8-13A'!C33</f>
        <v>0.22467143345357524</v>
      </c>
      <c r="D25" s="15">
        <f>'A8-13A'!D25/'A8-13A'!D33</f>
        <v>0.23979989745594765</v>
      </c>
      <c r="E25" s="15">
        <f>'A8-13A'!E25/'A8-13A'!E33</f>
        <v>0.23279249574669292</v>
      </c>
      <c r="F25" s="15">
        <f>'A8-13A'!F25/'A8-13A'!F33</f>
        <v>0.24714427000568973</v>
      </c>
      <c r="G25" s="15">
        <f>'A8-13A'!G25/'A8-13A'!G33</f>
        <v>0.2742610830532806</v>
      </c>
      <c r="H25" s="15">
        <f>'A8-13A'!H25/'A8-13A'!H33</f>
        <v>0.2656359771951736</v>
      </c>
      <c r="I25" s="15">
        <f>'A8-13A'!I25/'A8-13A'!I33</f>
        <v>0.2454394749416987</v>
      </c>
      <c r="J25" s="15">
        <f>'A8-13A'!J25/'A8-13A'!J33</f>
        <v>0.23637823043230172</v>
      </c>
      <c r="K25" s="15">
        <f>'A8-13A'!K25/'A8-13A'!K33</f>
        <v>0.21387761929461774</v>
      </c>
      <c r="L25" s="15">
        <f>'A8-13A'!L25/'A8-13A'!L33</f>
        <v>0.23061926895807647</v>
      </c>
      <c r="M25" s="15">
        <f>'A8-13A'!M25/'A8-13A'!M33</f>
        <v>0.26097250500899655</v>
      </c>
    </row>
    <row r="26" spans="1:13" ht="17.25" customHeight="1">
      <c r="A26" s="21" t="s">
        <v>12</v>
      </c>
      <c r="B26" s="15">
        <f>'A8-13A'!B26/'A8-13A'!B33</f>
        <v>0.36773776595245594</v>
      </c>
      <c r="C26" s="15">
        <f>'A8-13A'!C26/'A8-13A'!C33</f>
        <v>0.3807727338541518</v>
      </c>
      <c r="D26" s="15">
        <f>'A8-13A'!D26/'A8-13A'!D33</f>
        <v>0.36852705634852034</v>
      </c>
      <c r="E26" s="15">
        <f>'A8-13A'!E26/'A8-13A'!E33</f>
        <v>0.3460272609555727</v>
      </c>
      <c r="F26" s="15">
        <f>'A8-13A'!F26/'A8-13A'!F33</f>
        <v>0.3358001131798705</v>
      </c>
      <c r="G26" s="15">
        <f>'A8-13A'!G26/'A8-13A'!G33</f>
        <v>0.32316706304038423</v>
      </c>
      <c r="H26" s="15">
        <f>'A8-13A'!H26/'A8-13A'!H33</f>
        <v>0.3260967130426385</v>
      </c>
      <c r="I26" s="15">
        <f>'A8-13A'!I26/'A8-13A'!I33</f>
        <v>0.33331295708222447</v>
      </c>
      <c r="J26" s="15">
        <f>'A8-13A'!J26/'A8-13A'!J33</f>
        <v>0.32493073690519464</v>
      </c>
      <c r="K26" s="15">
        <f>'A8-13A'!K26/'A8-13A'!K33</f>
        <v>0.32611635664110855</v>
      </c>
      <c r="L26" s="15">
        <f>'A8-13A'!L26/'A8-13A'!L33</f>
        <v>0.32001673827654514</v>
      </c>
      <c r="M26" s="15">
        <f>'A8-13A'!M26/'A8-13A'!M33</f>
        <v>0.3039555564988362</v>
      </c>
    </row>
    <row r="27" spans="1:13" ht="17.25" customHeight="1">
      <c r="A27" s="21" t="s">
        <v>13</v>
      </c>
      <c r="B27" s="15">
        <f>'A8-13A'!B27/'A8-13A'!B33</f>
        <v>0.12806639743300424</v>
      </c>
      <c r="C27" s="15">
        <f>'A8-13A'!C27/'A8-13A'!C33</f>
        <v>0.14961626870853503</v>
      </c>
      <c r="D27" s="15">
        <f>'A8-13A'!D27/'A8-13A'!D33</f>
        <v>0.1433090492636423</v>
      </c>
      <c r="E27" s="15">
        <f>'A8-13A'!E27/'A8-13A'!E33</f>
        <v>0.1470370193772155</v>
      </c>
      <c r="F27" s="15">
        <f>'A8-13A'!F27/'A8-13A'!F33</f>
        <v>0.1408560254808896</v>
      </c>
      <c r="G27" s="15">
        <f>'A8-13A'!G27/'A8-13A'!G33</f>
        <v>0.14015684518343957</v>
      </c>
      <c r="H27" s="15">
        <f>'A8-13A'!H27/'A8-13A'!H33</f>
        <v>0.13505713796516886</v>
      </c>
      <c r="I27" s="15">
        <f>'A8-13A'!I27/'A8-13A'!I33</f>
        <v>0.1580125137260646</v>
      </c>
      <c r="J27" s="15">
        <f>'A8-13A'!J27/'A8-13A'!J33</f>
        <v>0.16855383781483912</v>
      </c>
      <c r="K27" s="15">
        <f>'A8-13A'!K27/'A8-13A'!K33</f>
        <v>0.18380259065248605</v>
      </c>
      <c r="L27" s="15">
        <f>'A8-13A'!L27/'A8-13A'!L33</f>
        <v>0.17950823660567944</v>
      </c>
      <c r="M27" s="15">
        <f>'A8-13A'!M27/'A8-13A'!M33</f>
        <v>0.1790942791304576</v>
      </c>
    </row>
    <row r="28" spans="1:13" ht="17.25" customHeight="1">
      <c r="A28" s="21" t="s">
        <v>14</v>
      </c>
      <c r="B28" s="15">
        <f>'A8-13A'!B28/'A8-13A'!B33</f>
        <v>0.01491712492943397</v>
      </c>
      <c r="C28" s="15">
        <f>'A8-13A'!C28/'A8-13A'!C33</f>
        <v>0.017804423639376333</v>
      </c>
      <c r="D28" s="15">
        <f>'A8-13A'!D28/'A8-13A'!D33</f>
        <v>0.016519743490898176</v>
      </c>
      <c r="E28" s="15">
        <f>'A8-13A'!E28/'A8-13A'!E33</f>
        <v>0.019523877143138687</v>
      </c>
      <c r="F28" s="15">
        <f>'A8-13A'!F28/'A8-13A'!F33</f>
        <v>0.018916260273592726</v>
      </c>
      <c r="G28" s="15">
        <f>'A8-13A'!G28/'A8-13A'!G33</f>
        <v>0.020055348525701934</v>
      </c>
      <c r="H28" s="15">
        <f>'A8-13A'!H28/'A8-13A'!H33</f>
        <v>0.01820569739045623</v>
      </c>
      <c r="I28" s="15">
        <f>'A8-13A'!I28/'A8-13A'!I33</f>
        <v>0.019917413663240815</v>
      </c>
      <c r="J28" s="15">
        <f>'A8-13A'!J28/'A8-13A'!J33</f>
        <v>0.019745709505198276</v>
      </c>
      <c r="K28" s="15">
        <f>'A8-13A'!K28/'A8-13A'!K33</f>
        <v>0.021184082333218376</v>
      </c>
      <c r="L28" s="15">
        <f>'A8-13A'!L28/'A8-13A'!L33</f>
        <v>0.02086970601016122</v>
      </c>
      <c r="M28" s="15">
        <f>'A8-13A'!M28/'A8-13A'!M33</f>
        <v>0.02001366307442751</v>
      </c>
    </row>
    <row r="29" spans="1:13" ht="21" customHeight="1">
      <c r="A29" s="21" t="s">
        <v>36</v>
      </c>
      <c r="B29" s="15">
        <f>'A8-13A'!B29/'A8-13A'!B33</f>
        <v>0.01692142741176945</v>
      </c>
      <c r="C29" s="15">
        <f>'A8-13A'!C29/'A8-13A'!C33</f>
        <v>0.01505624991839146</v>
      </c>
      <c r="D29" s="15">
        <f>'A8-13A'!D29/'A8-13A'!D33</f>
        <v>0.016402783107340824</v>
      </c>
      <c r="E29" s="15">
        <f>'A8-13A'!E29/'A8-13A'!E33</f>
        <v>0.013631707956136208</v>
      </c>
      <c r="F29" s="15">
        <f>'A8-13A'!F29/'A8-13A'!F33</f>
        <v>0.015231547412645362</v>
      </c>
      <c r="G29" s="15">
        <f>'A8-13A'!G29/'A8-13A'!G33</f>
        <v>0.01656423450328457</v>
      </c>
      <c r="H29" s="15">
        <f>'A8-13A'!H29/'A8-13A'!H33</f>
        <v>0.01957406595254114</v>
      </c>
      <c r="I29" s="15">
        <f>'A8-13A'!I29/'A8-13A'!I33</f>
        <v>0.017514086748548107</v>
      </c>
      <c r="J29" s="15">
        <f>'A8-13A'!J29/'A8-13A'!J33</f>
        <v>0.019200795531109587</v>
      </c>
      <c r="K29" s="15">
        <f>'A8-13A'!K29/'A8-13A'!K33</f>
        <v>0.015867690295364813</v>
      </c>
      <c r="L29" s="15">
        <f>'A8-13A'!L29/'A8-13A'!L33</f>
        <v>0.015203710088119002</v>
      </c>
      <c r="M29" s="15">
        <f>'A8-13A'!M29/'A8-13A'!M33</f>
        <v>0.013331045575999775</v>
      </c>
    </row>
    <row r="30" spans="1:13" ht="17.25" customHeight="1">
      <c r="A30" s="21" t="s">
        <v>15</v>
      </c>
      <c r="B30" s="15">
        <f>'A8-13A'!B30/'A8-13A'!B33</f>
        <v>0.16810354397529312</v>
      </c>
      <c r="C30" s="15">
        <f>'A8-13A'!C30/'A8-13A'!C33</f>
        <v>0.1261863648448954</v>
      </c>
      <c r="D30" s="15">
        <f>'A8-13A'!D30/'A8-13A'!D33</f>
        <v>0.12829091271378573</v>
      </c>
      <c r="E30" s="15">
        <f>'A8-13A'!E30/'A8-13A'!E33</f>
        <v>0.14622592876146678</v>
      </c>
      <c r="F30" s="15">
        <f>'A8-13A'!F30/'A8-13A'!F33</f>
        <v>0.1450333032356632</v>
      </c>
      <c r="G30" s="15">
        <f>'A8-13A'!G30/'A8-13A'!G33</f>
        <v>0.1402422471063614</v>
      </c>
      <c r="H30" s="15">
        <f>'A8-13A'!H30/'A8-13A'!H33</f>
        <v>0.141823718912592</v>
      </c>
      <c r="I30" s="15">
        <f>'A8-13A'!I30/'A8-13A'!I33</f>
        <v>0.1445131616903769</v>
      </c>
      <c r="J30" s="15">
        <f>'A8-13A'!J30/'A8-13A'!J33</f>
        <v>0.14713704206183248</v>
      </c>
      <c r="K30" s="15">
        <f>'A8-13A'!K30/'A8-13A'!K33</f>
        <v>0.14858766942931714</v>
      </c>
      <c r="L30" s="15">
        <f>'A8-13A'!L30/'A8-13A'!L33</f>
        <v>0.1469914860313926</v>
      </c>
      <c r="M30" s="15">
        <f>'A8-13A'!M30/'A8-13A'!M33</f>
        <v>0.14072981503920562</v>
      </c>
    </row>
    <row r="31" spans="1:13" ht="17.25" customHeight="1">
      <c r="A31" s="21" t="s">
        <v>37</v>
      </c>
      <c r="B31" s="15">
        <f>'A8-13A'!B31/'A8-13A'!B33</f>
        <v>0.0700141861552603</v>
      </c>
      <c r="C31" s="15">
        <f>'A8-13A'!C31/'A8-13A'!C33</f>
        <v>0.06949493029873895</v>
      </c>
      <c r="D31" s="15">
        <f>'A8-13A'!D31/'A8-13A'!D33</f>
        <v>0.07211650882654705</v>
      </c>
      <c r="E31" s="15">
        <f>'A8-13A'!E31/'A8-13A'!E33</f>
        <v>0.07959992222852355</v>
      </c>
      <c r="F31" s="15">
        <f>'A8-13A'!F31/'A8-13A'!F33</f>
        <v>0.08011416872942714</v>
      </c>
      <c r="G31" s="15">
        <f>'A8-13A'!G31/'A8-13A'!G33</f>
        <v>0.07336501555117526</v>
      </c>
      <c r="H31" s="15">
        <f>'A8-13A'!H31/'A8-13A'!H33</f>
        <v>0.07978333791804312</v>
      </c>
      <c r="I31" s="15">
        <f>'A8-13A'!I31/'A8-13A'!I33</f>
        <v>0.07140844010275497</v>
      </c>
      <c r="J31" s="15">
        <f>'A8-13A'!J31/'A8-13A'!J33</f>
        <v>0.07499327868897752</v>
      </c>
      <c r="K31" s="15">
        <f>'A8-13A'!K31/'A8-13A'!K33</f>
        <v>0.0792709047806765</v>
      </c>
      <c r="L31" s="15">
        <f>'A8-13A'!L31/'A8-13A'!L33</f>
        <v>0.07432631735338262</v>
      </c>
      <c r="M31" s="15">
        <f>'A8-13A'!M31/'A8-13A'!M33</f>
        <v>0.07168094434229899</v>
      </c>
    </row>
    <row r="32" spans="1:13" ht="17.25" customHeight="1">
      <c r="A32" s="21" t="s">
        <v>7</v>
      </c>
      <c r="B32" s="15">
        <f>'A8-13A'!B32/'A8-13A'!B33</f>
        <v>0.04609448626279883</v>
      </c>
      <c r="C32" s="15">
        <f>'A8-13A'!C32/'A8-13A'!C33</f>
        <v>0.01639759528233577</v>
      </c>
      <c r="D32" s="15">
        <f>'A8-13A'!D32/'A8-13A'!D33</f>
        <v>0.015034048793317942</v>
      </c>
      <c r="E32" s="15">
        <f>'A8-13A'!E32/'A8-13A'!E33</f>
        <v>0.015161787831253834</v>
      </c>
      <c r="F32" s="15">
        <f>'A8-13A'!F32/'A8-13A'!F33</f>
        <v>0.016904311682221652</v>
      </c>
      <c r="G32" s="15">
        <f>'A8-13A'!G32/'A8-13A'!G33</f>
        <v>0.01218816303637238</v>
      </c>
      <c r="H32" s="15">
        <f>'A8-13A'!H32/'A8-13A'!H33</f>
        <v>0.013823351623386451</v>
      </c>
      <c r="I32" s="15">
        <f>'A8-13A'!I32/'A8-13A'!I33</f>
        <v>0.009881952045091413</v>
      </c>
      <c r="J32" s="15">
        <f>'A8-13A'!J32/'A8-13A'!J33</f>
        <v>0.009060369060546773</v>
      </c>
      <c r="K32" s="15">
        <f>'A8-13A'!K32/'A8-13A'!K33</f>
        <v>0.011293086573210844</v>
      </c>
      <c r="L32" s="15">
        <f>'A8-13A'!L32/'A8-13A'!L33</f>
        <v>0.012464536676643653</v>
      </c>
      <c r="M32" s="15">
        <f>'A8-13A'!M32/'A8-13A'!M33</f>
        <v>0.010222191329777721</v>
      </c>
    </row>
    <row r="33" spans="1:13" ht="17.25" customHeight="1">
      <c r="A33" s="24" t="s">
        <v>64</v>
      </c>
      <c r="B33" s="15">
        <f>'A8-13A'!B33/'A8-13A'!B33</f>
        <v>1</v>
      </c>
      <c r="C33" s="15">
        <f>'A8-13A'!C33/'A8-13A'!C33</f>
        <v>1</v>
      </c>
      <c r="D33" s="15">
        <f>'A8-13A'!D33/'A8-13A'!D33</f>
        <v>1</v>
      </c>
      <c r="E33" s="15">
        <f>'A8-13A'!E33/'A8-13A'!E33</f>
        <v>1</v>
      </c>
      <c r="F33" s="15">
        <f>'A8-13A'!F33/'A8-13A'!F33</f>
        <v>1</v>
      </c>
      <c r="G33" s="15">
        <f>'A8-13A'!G33/'A8-13A'!G33</f>
        <v>1</v>
      </c>
      <c r="H33" s="15">
        <f>'A8-13A'!H33/'A8-13A'!H33</f>
        <v>1</v>
      </c>
      <c r="I33" s="15">
        <f>'A8-13A'!I33/'A8-13A'!I33</f>
        <v>1</v>
      </c>
      <c r="J33" s="15">
        <f>'A8-13A'!J33/'A8-13A'!J33</f>
        <v>1</v>
      </c>
      <c r="K33" s="15">
        <f>'A8-13A'!K33/'A8-13A'!K33</f>
        <v>1</v>
      </c>
      <c r="L33" s="15">
        <f>'A8-13A'!L33/'A8-13A'!L33</f>
        <v>1</v>
      </c>
      <c r="M33" s="15">
        <f>'A8-13A'!M33/'A8-13A'!M33</f>
        <v>1</v>
      </c>
    </row>
    <row r="34" ht="17.25" customHeight="1">
      <c r="A34" s="1" t="s">
        <v>138</v>
      </c>
    </row>
    <row r="35" ht="17.25" customHeight="1">
      <c r="A35" s="48" t="s">
        <v>93</v>
      </c>
    </row>
    <row r="36" spans="1:10" ht="17.25" customHeight="1">
      <c r="A36" s="238" t="s">
        <v>182</v>
      </c>
      <c r="B36" s="238"/>
      <c r="C36" s="238"/>
      <c r="D36" s="238"/>
      <c r="E36" s="238"/>
      <c r="F36" s="238"/>
      <c r="G36" s="238"/>
      <c r="H36" s="238"/>
      <c r="I36" s="238"/>
      <c r="J36" s="238"/>
    </row>
    <row r="37" spans="1:10" ht="26.25" customHeight="1">
      <c r="A37" s="238"/>
      <c r="B37" s="238"/>
      <c r="C37" s="238"/>
      <c r="D37" s="238"/>
      <c r="E37" s="238"/>
      <c r="F37" s="238"/>
      <c r="G37" s="238"/>
      <c r="H37" s="238"/>
      <c r="I37" s="238"/>
      <c r="J37" s="238"/>
    </row>
  </sheetData>
  <sheetProtection/>
  <mergeCells count="5">
    <mergeCell ref="A36:J37"/>
    <mergeCell ref="B24:M24"/>
    <mergeCell ref="B14:M14"/>
    <mergeCell ref="A1:M2"/>
    <mergeCell ref="B5:M5"/>
  </mergeCells>
  <printOptions horizontalCentered="1"/>
  <pageMargins left="0.75" right="0.75" top="0.75" bottom="1" header="0.5" footer="0.5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="60" zoomScalePageLayoutView="0" workbookViewId="0" topLeftCell="A1">
      <selection activeCell="AD14" sqref="AD14"/>
    </sheetView>
  </sheetViews>
  <sheetFormatPr defaultColWidth="9.140625" defaultRowHeight="17.25" customHeight="1"/>
  <cols>
    <col min="1" max="1" width="29.7109375" style="1" customWidth="1"/>
    <col min="2" max="14" width="9.140625" style="1" customWidth="1"/>
    <col min="15" max="15" width="16.140625" style="1" hidden="1" customWidth="1"/>
    <col min="16" max="16" width="12.421875" style="1" hidden="1" customWidth="1"/>
    <col min="17" max="28" width="9.140625" style="1" hidden="1" customWidth="1"/>
    <col min="29" max="29" width="15.57421875" style="1" customWidth="1"/>
    <col min="30" max="42" width="9.140625" style="1" customWidth="1"/>
    <col min="43" max="16384" width="9.140625" style="1" customWidth="1"/>
  </cols>
  <sheetData>
    <row r="1" spans="1:29" ht="21" customHeight="1" thickTop="1">
      <c r="A1" s="193" t="s">
        <v>179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O1" s="215"/>
      <c r="P1" s="216"/>
      <c r="Q1" s="119" t="s">
        <v>153</v>
      </c>
      <c r="R1" s="118" t="s">
        <v>154</v>
      </c>
      <c r="S1" s="118" t="s">
        <v>155</v>
      </c>
      <c r="T1" s="118" t="s">
        <v>156</v>
      </c>
      <c r="U1" s="118" t="s">
        <v>157</v>
      </c>
      <c r="V1" s="118" t="s">
        <v>158</v>
      </c>
      <c r="W1" s="118" t="s">
        <v>159</v>
      </c>
      <c r="X1" s="118" t="s">
        <v>160</v>
      </c>
      <c r="Y1" s="118" t="s">
        <v>161</v>
      </c>
      <c r="Z1" s="118" t="s">
        <v>162</v>
      </c>
      <c r="AA1" s="118" t="s">
        <v>163</v>
      </c>
      <c r="AB1" s="117" t="s">
        <v>164</v>
      </c>
      <c r="AC1"/>
    </row>
    <row r="2" spans="1:29" ht="33.75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O2" s="219"/>
      <c r="P2" s="220"/>
      <c r="Q2" s="88" t="s">
        <v>104</v>
      </c>
      <c r="R2" s="89" t="s">
        <v>104</v>
      </c>
      <c r="S2" s="89" t="s">
        <v>104</v>
      </c>
      <c r="T2" s="89" t="s">
        <v>104</v>
      </c>
      <c r="U2" s="89" t="s">
        <v>104</v>
      </c>
      <c r="V2" s="89" t="s">
        <v>104</v>
      </c>
      <c r="W2" s="89" t="s">
        <v>104</v>
      </c>
      <c r="X2" s="89" t="s">
        <v>104</v>
      </c>
      <c r="Y2" s="89" t="s">
        <v>104</v>
      </c>
      <c r="Z2" s="89" t="s">
        <v>104</v>
      </c>
      <c r="AA2" s="89" t="s">
        <v>104</v>
      </c>
      <c r="AB2" s="90" t="s">
        <v>104</v>
      </c>
      <c r="AC2"/>
    </row>
    <row r="3" spans="15:29" ht="21" customHeight="1" thickTop="1">
      <c r="O3" s="221" t="s">
        <v>130</v>
      </c>
      <c r="P3" s="137" t="s">
        <v>131</v>
      </c>
      <c r="Q3" s="92">
        <v>565.8035679277236</v>
      </c>
      <c r="R3" s="93">
        <v>397.8497600000001</v>
      </c>
      <c r="S3" s="93">
        <v>369.3171330804928</v>
      </c>
      <c r="T3" s="93">
        <v>380.7594727028003</v>
      </c>
      <c r="U3" s="93">
        <v>363.8232852189351</v>
      </c>
      <c r="V3" s="93">
        <v>370.65293834678005</v>
      </c>
      <c r="W3" s="93">
        <v>385.68005871795634</v>
      </c>
      <c r="X3" s="93">
        <v>414.0779939617352</v>
      </c>
      <c r="Y3" s="93">
        <v>366.7367093447271</v>
      </c>
      <c r="Z3" s="93">
        <v>434.8567962646496</v>
      </c>
      <c r="AA3" s="93">
        <v>529.1092872619632</v>
      </c>
      <c r="AB3" s="94">
        <v>595.6171989440921</v>
      </c>
      <c r="AC3"/>
    </row>
    <row r="4" spans="1:29" s="22" customFormat="1" ht="17.25" customHeight="1">
      <c r="A4" s="257"/>
      <c r="B4" s="257">
        <v>2000</v>
      </c>
      <c r="C4" s="257">
        <v>2001</v>
      </c>
      <c r="D4" s="257">
        <v>2002</v>
      </c>
      <c r="E4" s="257">
        <v>2003</v>
      </c>
      <c r="F4" s="257">
        <v>2004</v>
      </c>
      <c r="G4" s="257">
        <v>2005</v>
      </c>
      <c r="H4" s="257">
        <v>2006</v>
      </c>
      <c r="I4" s="257">
        <v>2007</v>
      </c>
      <c r="J4" s="257">
        <v>2008</v>
      </c>
      <c r="K4" s="257">
        <v>2009</v>
      </c>
      <c r="L4" s="257">
        <v>2010</v>
      </c>
      <c r="M4" s="257">
        <v>2011</v>
      </c>
      <c r="N4" s="1"/>
      <c r="O4" s="222"/>
      <c r="P4" s="138" t="s">
        <v>132</v>
      </c>
      <c r="Q4" s="96">
        <v>311.59567097609585</v>
      </c>
      <c r="R4" s="97">
        <v>268.21811999999966</v>
      </c>
      <c r="S4" s="97">
        <v>269.7116490308844</v>
      </c>
      <c r="T4" s="97">
        <v>248.23292615268292</v>
      </c>
      <c r="U4" s="97">
        <v>319.83377623407995</v>
      </c>
      <c r="V4" s="97">
        <v>316.7146570068551</v>
      </c>
      <c r="W4" s="97">
        <v>335.3547229513285</v>
      </c>
      <c r="X4" s="97">
        <v>351.0848027759198</v>
      </c>
      <c r="Y4" s="97">
        <v>321.7691340567083</v>
      </c>
      <c r="Z4" s="97">
        <v>274.58848953247184</v>
      </c>
      <c r="AA4" s="97">
        <v>350.41780471801866</v>
      </c>
      <c r="AB4" s="98">
        <v>332.5736522674569</v>
      </c>
      <c r="AC4"/>
    </row>
    <row r="5" spans="1:29" s="13" customFormat="1" ht="17.25" customHeight="1">
      <c r="A5" s="19" t="s">
        <v>70</v>
      </c>
      <c r="B5" s="16">
        <f>SUM(Q3:Q6)/SUM(Q3:Q18)</f>
        <v>0.15159350582587727</v>
      </c>
      <c r="C5" s="16">
        <f aca="true" t="shared" si="0" ref="C5:K5">SUM(R3:R6)/SUM(R3:R18)</f>
        <v>0.1306201406112839</v>
      </c>
      <c r="D5" s="16">
        <f t="shared" si="0"/>
        <v>0.12987431275951436</v>
      </c>
      <c r="E5" s="16">
        <f t="shared" si="0"/>
        <v>0.13000185837192033</v>
      </c>
      <c r="F5" s="16">
        <f t="shared" si="0"/>
        <v>0.1484631868214156</v>
      </c>
      <c r="G5" s="16">
        <f t="shared" si="0"/>
        <v>0.15167160199270424</v>
      </c>
      <c r="H5" s="16">
        <f t="shared" si="0"/>
        <v>0.15474942796942479</v>
      </c>
      <c r="I5" s="16">
        <f t="shared" si="0"/>
        <v>0.16691320766203363</v>
      </c>
      <c r="J5" s="16">
        <f t="shared" si="0"/>
        <v>0.16936746722562734</v>
      </c>
      <c r="K5" s="16">
        <f t="shared" si="0"/>
        <v>0.1662056006747883</v>
      </c>
      <c r="L5" s="16">
        <f>SUM(AA3:AA6)/SUM(AA3:AA18)</f>
        <v>0.19272911378021307</v>
      </c>
      <c r="M5" s="16">
        <f>SUM(AB3:AB6)/SUM(AB3:AB18)</f>
        <v>0.21155070659815864</v>
      </c>
      <c r="N5" s="38"/>
      <c r="O5" s="222"/>
      <c r="P5" s="138" t="s">
        <v>133</v>
      </c>
      <c r="Q5" s="96">
        <v>114.7614769479969</v>
      </c>
      <c r="R5" s="97">
        <v>123.63815999999994</v>
      </c>
      <c r="S5" s="97">
        <v>139.18485260526836</v>
      </c>
      <c r="T5" s="97">
        <v>112.17110178700469</v>
      </c>
      <c r="U5" s="97">
        <v>145.26101886961354</v>
      </c>
      <c r="V5" s="97">
        <v>159.50777999362722</v>
      </c>
      <c r="W5" s="97">
        <v>152.77565120011414</v>
      </c>
      <c r="X5" s="97">
        <v>154.15912318723227</v>
      </c>
      <c r="Y5" s="97">
        <v>193.33736847014643</v>
      </c>
      <c r="Z5" s="97">
        <v>136.43522262573296</v>
      </c>
      <c r="AA5" s="97">
        <v>167.4144744873055</v>
      </c>
      <c r="AB5" s="98">
        <v>157.05561637878466</v>
      </c>
      <c r="AC5"/>
    </row>
    <row r="6" spans="1:29" ht="17.25" customHeight="1">
      <c r="A6" s="19" t="s">
        <v>38</v>
      </c>
      <c r="B6" s="16">
        <f>Q3/SUM(Q3:Q6)</f>
        <v>0.5123784258677012</v>
      </c>
      <c r="C6" s="16">
        <f aca="true" t="shared" si="1" ref="C6:L6">R3/SUM(R3:R6)</f>
        <v>0.4086337937896544</v>
      </c>
      <c r="D6" s="16">
        <f t="shared" si="1"/>
        <v>0.35631516821200915</v>
      </c>
      <c r="E6" s="16">
        <f t="shared" si="1"/>
        <v>0.4083472491422447</v>
      </c>
      <c r="F6" s="16">
        <f t="shared" si="1"/>
        <v>0.34440037852344435</v>
      </c>
      <c r="G6" s="16">
        <f t="shared" si="1"/>
        <v>0.33439966771381413</v>
      </c>
      <c r="H6" s="16">
        <f t="shared" si="1"/>
        <v>0.3323968484372712</v>
      </c>
      <c r="I6" s="16">
        <f t="shared" si="1"/>
        <v>0.34123328585385315</v>
      </c>
      <c r="J6" s="16">
        <f t="shared" si="1"/>
        <v>0.3091217991115094</v>
      </c>
      <c r="K6" s="16">
        <f t="shared" si="1"/>
        <v>0.3914469290183491</v>
      </c>
      <c r="L6" s="16">
        <f t="shared" si="1"/>
        <v>0.3985291642630049</v>
      </c>
      <c r="M6" s="16">
        <f>AB3/SUM(AB3:AB6)</f>
        <v>0.4058514621100995</v>
      </c>
      <c r="N6" s="38"/>
      <c r="O6" s="222"/>
      <c r="P6" s="138" t="s">
        <v>134</v>
      </c>
      <c r="Q6" s="96">
        <v>112.10819822189441</v>
      </c>
      <c r="R6" s="97">
        <v>183.9034999999998</v>
      </c>
      <c r="S6" s="97">
        <v>258.27643370712525</v>
      </c>
      <c r="T6" s="97">
        <v>191.2769002726793</v>
      </c>
      <c r="U6" s="97">
        <v>227.47821859772404</v>
      </c>
      <c r="V6" s="97">
        <v>261.5376230292557</v>
      </c>
      <c r="W6" s="97">
        <v>286.48955352093697</v>
      </c>
      <c r="X6" s="97">
        <v>294.15288200015334</v>
      </c>
      <c r="Y6" s="97">
        <v>304.5393415388113</v>
      </c>
      <c r="Z6" s="97">
        <v>265.01541137695494</v>
      </c>
      <c r="AA6" s="97">
        <v>280.71355819702313</v>
      </c>
      <c r="AB6" s="98">
        <v>382.3278903961185</v>
      </c>
      <c r="AC6"/>
    </row>
    <row r="7" spans="1:29" ht="17.25" customHeight="1">
      <c r="A7" s="19" t="s">
        <v>17</v>
      </c>
      <c r="B7" s="16">
        <f>Q4/SUM(Q3:Q6)</f>
        <v>0.2821737232705408</v>
      </c>
      <c r="C7" s="16">
        <f aca="true" t="shared" si="2" ref="C7:M7">R4/SUM(R3:R6)</f>
        <v>0.27548838521035834</v>
      </c>
      <c r="D7" s="16">
        <f t="shared" si="2"/>
        <v>0.2602163370856461</v>
      </c>
      <c r="E7" s="16">
        <f t="shared" si="2"/>
        <v>0.2662185442726939</v>
      </c>
      <c r="F7" s="16">
        <f t="shared" si="2"/>
        <v>0.3027592737317929</v>
      </c>
      <c r="G7" s="16">
        <f t="shared" si="2"/>
        <v>0.2857370469948873</v>
      </c>
      <c r="H7" s="16">
        <f t="shared" si="2"/>
        <v>0.28902415486068267</v>
      </c>
      <c r="I7" s="16">
        <f t="shared" si="2"/>
        <v>0.2893218732016219</v>
      </c>
      <c r="J7" s="16">
        <f t="shared" si="2"/>
        <v>0.27121870018380323</v>
      </c>
      <c r="K7" s="16">
        <f t="shared" si="2"/>
        <v>0.24717751198686055</v>
      </c>
      <c r="L7" s="16">
        <f t="shared" si="2"/>
        <v>0.2639373721444563</v>
      </c>
      <c r="M7" s="16">
        <f t="shared" si="2"/>
        <v>0.22661451561729118</v>
      </c>
      <c r="N7" s="38"/>
      <c r="O7" s="222" t="s">
        <v>135</v>
      </c>
      <c r="P7" s="138" t="s">
        <v>131</v>
      </c>
      <c r="Q7" s="96">
        <v>1051.1131423123022</v>
      </c>
      <c r="R7" s="97">
        <v>767.5710400000005</v>
      </c>
      <c r="S7" s="97">
        <v>662.5860795860958</v>
      </c>
      <c r="T7" s="97">
        <v>673.6160327500464</v>
      </c>
      <c r="U7" s="97">
        <v>607.0911090338725</v>
      </c>
      <c r="V7" s="97">
        <v>574.9134369979533</v>
      </c>
      <c r="W7" s="97">
        <v>554.2971003635506</v>
      </c>
      <c r="X7" s="97">
        <v>446.54981028431325</v>
      </c>
      <c r="Y7" s="97">
        <v>385.11856284178066</v>
      </c>
      <c r="Z7" s="97">
        <v>386.92512512207145</v>
      </c>
      <c r="AA7" s="97">
        <v>413.42229843139734</v>
      </c>
      <c r="AB7" s="98">
        <v>398.70204925537143</v>
      </c>
      <c r="AC7"/>
    </row>
    <row r="8" spans="1:29" ht="17.25" customHeight="1">
      <c r="A8" s="19" t="s">
        <v>18</v>
      </c>
      <c r="B8" s="16">
        <f>Q5/SUM(Q3:Q6)</f>
        <v>0.10392529888814428</v>
      </c>
      <c r="C8" s="16">
        <f aca="true" t="shared" si="3" ref="C8:M8">R5/SUM(R3:R6)</f>
        <v>0.12698947054278042</v>
      </c>
      <c r="D8" s="16">
        <f t="shared" si="3"/>
        <v>0.13428479137955654</v>
      </c>
      <c r="E8" s="16">
        <f t="shared" si="3"/>
        <v>0.12029841443690291</v>
      </c>
      <c r="F8" s="16">
        <f t="shared" si="3"/>
        <v>0.13750617927956746</v>
      </c>
      <c r="G8" s="16">
        <f t="shared" si="3"/>
        <v>0.14390645023764315</v>
      </c>
      <c r="H8" s="16">
        <f t="shared" si="3"/>
        <v>0.13166909677849375</v>
      </c>
      <c r="I8" s="16">
        <f t="shared" si="3"/>
        <v>0.12703941024788998</v>
      </c>
      <c r="J8" s="16">
        <f t="shared" si="3"/>
        <v>0.16296376570472648</v>
      </c>
      <c r="K8" s="16">
        <f t="shared" si="3"/>
        <v>0.12281548630615143</v>
      </c>
      <c r="L8" s="16">
        <f t="shared" si="3"/>
        <v>0.12609786335109824</v>
      </c>
      <c r="M8" s="16">
        <f t="shared" si="3"/>
        <v>0.10701714398599116</v>
      </c>
      <c r="N8" s="38"/>
      <c r="O8" s="222"/>
      <c r="P8" s="138" t="s">
        <v>132</v>
      </c>
      <c r="Q8" s="96">
        <v>981.7376457317041</v>
      </c>
      <c r="R8" s="97">
        <v>837.8563900000014</v>
      </c>
      <c r="S8" s="97">
        <v>782.9442429220958</v>
      </c>
      <c r="T8" s="97">
        <v>742.3462790574965</v>
      </c>
      <c r="U8" s="97">
        <v>761.5701132682468</v>
      </c>
      <c r="V8" s="97">
        <v>730.8751458505114</v>
      </c>
      <c r="W8" s="97">
        <v>711.202828291718</v>
      </c>
      <c r="X8" s="97">
        <v>611.5757612834387</v>
      </c>
      <c r="Y8" s="97">
        <v>537.9397998536299</v>
      </c>
      <c r="Z8" s="97">
        <v>474.9376296997084</v>
      </c>
      <c r="AA8" s="97">
        <v>468.79844665527474</v>
      </c>
      <c r="AB8" s="98">
        <v>377.2468090057374</v>
      </c>
      <c r="AC8"/>
    </row>
    <row r="9" spans="1:29" ht="17.25" customHeight="1">
      <c r="A9" s="26" t="s">
        <v>19</v>
      </c>
      <c r="B9" s="16">
        <f>Q6/SUM(Q3:Q6)</f>
        <v>0.10152255197361384</v>
      </c>
      <c r="C9" s="16">
        <f aca="true" t="shared" si="4" ref="C9:M9">R6/SUM(R3:R6)</f>
        <v>0.18888835045720678</v>
      </c>
      <c r="D9" s="16">
        <f t="shared" si="4"/>
        <v>0.24918370332278808</v>
      </c>
      <c r="E9" s="16">
        <f t="shared" si="4"/>
        <v>0.2051357921481585</v>
      </c>
      <c r="F9" s="16">
        <f t="shared" si="4"/>
        <v>0.21533416846519532</v>
      </c>
      <c r="G9" s="16">
        <f t="shared" si="4"/>
        <v>0.23595683505365542</v>
      </c>
      <c r="H9" s="16">
        <f t="shared" si="4"/>
        <v>0.2469098999235523</v>
      </c>
      <c r="I9" s="16">
        <f t="shared" si="4"/>
        <v>0.24240543069663503</v>
      </c>
      <c r="J9" s="16">
        <f t="shared" si="4"/>
        <v>0.25669573499996096</v>
      </c>
      <c r="K9" s="16">
        <f t="shared" si="4"/>
        <v>0.23856007268863896</v>
      </c>
      <c r="L9" s="16">
        <f t="shared" si="4"/>
        <v>0.2114356002414406</v>
      </c>
      <c r="M9" s="16">
        <f t="shared" si="4"/>
        <v>0.2605168782866183</v>
      </c>
      <c r="N9" s="38"/>
      <c r="O9" s="222"/>
      <c r="P9" s="138" t="s">
        <v>133</v>
      </c>
      <c r="Q9" s="96">
        <v>412.9945235291364</v>
      </c>
      <c r="R9" s="97">
        <v>390.2199400000006</v>
      </c>
      <c r="S9" s="97">
        <v>499.31481427765476</v>
      </c>
      <c r="T9" s="97">
        <v>455.30808359507614</v>
      </c>
      <c r="U9" s="97">
        <v>435.6181517535612</v>
      </c>
      <c r="V9" s="97">
        <v>482.84598926927646</v>
      </c>
      <c r="W9" s="97">
        <v>414.22048291165856</v>
      </c>
      <c r="X9" s="97">
        <v>383.6684548304483</v>
      </c>
      <c r="Y9" s="97">
        <v>296.0754750472692</v>
      </c>
      <c r="Z9" s="97">
        <v>269.86722946167134</v>
      </c>
      <c r="AA9" s="97">
        <v>274.8742103576674</v>
      </c>
      <c r="AB9" s="98">
        <v>217.51682758331305</v>
      </c>
      <c r="AC9"/>
    </row>
    <row r="10" spans="1:29" ht="17.25" customHeight="1">
      <c r="A10" s="8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6"/>
      <c r="O10" s="222"/>
      <c r="P10" s="138" t="s">
        <v>134</v>
      </c>
      <c r="Q10" s="96">
        <v>496.69273034443614</v>
      </c>
      <c r="R10" s="97">
        <v>844.1466300000029</v>
      </c>
      <c r="S10" s="97">
        <v>1041.8931393657592</v>
      </c>
      <c r="T10" s="97">
        <v>857.4689698104797</v>
      </c>
      <c r="U10" s="97">
        <v>878.8949951605352</v>
      </c>
      <c r="V10" s="97">
        <v>977.4347324744548</v>
      </c>
      <c r="W10" s="97">
        <v>1007.4114974322473</v>
      </c>
      <c r="X10" s="97">
        <v>956.5035622600179</v>
      </c>
      <c r="Y10" s="97">
        <v>903.9798742623708</v>
      </c>
      <c r="Z10" s="97">
        <v>787.5045776367202</v>
      </c>
      <c r="AA10" s="97">
        <v>707.0690155029315</v>
      </c>
      <c r="AB10" s="98">
        <v>797.9253292083744</v>
      </c>
      <c r="AC10"/>
    </row>
    <row r="11" spans="1:29" s="13" customFormat="1" ht="17.25" customHeight="1">
      <c r="A11" s="27" t="s">
        <v>69</v>
      </c>
      <c r="B11" s="16">
        <f>SUM(Q7:Q10)/SUM(Q3:Q18)</f>
        <v>0.40395020824657807</v>
      </c>
      <c r="C11" s="16">
        <f aca="true" t="shared" si="5" ref="C11:M11">SUM(R7:R10)/SUM(R3:R18)</f>
        <v>0.3809887602242283</v>
      </c>
      <c r="D11" s="16">
        <f t="shared" si="5"/>
        <v>0.37424437804562977</v>
      </c>
      <c r="E11" s="16">
        <f t="shared" si="5"/>
        <v>0.38044382047597614</v>
      </c>
      <c r="F11" s="16">
        <f t="shared" si="5"/>
        <v>0.3770863435043282</v>
      </c>
      <c r="G11" s="16">
        <f t="shared" si="5"/>
        <v>0.3784998581438791</v>
      </c>
      <c r="H11" s="16">
        <f t="shared" si="5"/>
        <v>0.3583832893850614</v>
      </c>
      <c r="I11" s="16">
        <f t="shared" si="5"/>
        <v>0.3298853365690174</v>
      </c>
      <c r="J11" s="16">
        <f t="shared" si="5"/>
        <v>0.3030948078262134</v>
      </c>
      <c r="K11" s="16">
        <f t="shared" si="5"/>
        <v>0.2871443917601569</v>
      </c>
      <c r="L11" s="16">
        <f t="shared" si="5"/>
        <v>0.2706114437305485</v>
      </c>
      <c r="M11" s="16">
        <f t="shared" si="5"/>
        <v>0.25822884746226277</v>
      </c>
      <c r="N11" s="38"/>
      <c r="O11" s="222" t="s">
        <v>136</v>
      </c>
      <c r="P11" s="138" t="s">
        <v>131</v>
      </c>
      <c r="Q11" s="96">
        <v>640.5159142457367</v>
      </c>
      <c r="R11" s="97">
        <v>514.6905700000002</v>
      </c>
      <c r="S11" s="97">
        <v>439.0267592486486</v>
      </c>
      <c r="T11" s="97">
        <v>428.8127224509137</v>
      </c>
      <c r="U11" s="97">
        <v>412.49308957325445</v>
      </c>
      <c r="V11" s="97">
        <v>428.7161074723876</v>
      </c>
      <c r="W11" s="97">
        <v>410.6994232384393</v>
      </c>
      <c r="X11" s="97">
        <v>391.87644141485504</v>
      </c>
      <c r="Y11" s="97">
        <v>368.3504912610555</v>
      </c>
      <c r="Z11" s="97">
        <v>435.1305961608898</v>
      </c>
      <c r="AA11" s="97">
        <v>498.7494468688971</v>
      </c>
      <c r="AB11" s="98">
        <v>440.80963134765676</v>
      </c>
      <c r="AC11"/>
    </row>
    <row r="12" spans="1:29" ht="17.25" customHeight="1">
      <c r="A12" s="19" t="s">
        <v>16</v>
      </c>
      <c r="B12" s="16">
        <f>Q7/SUM(Q7:Q10)</f>
        <v>0.35721310220591673</v>
      </c>
      <c r="C12" s="16">
        <f aca="true" t="shared" si="6" ref="C12:M12">R7/SUM(R7:R10)</f>
        <v>0.27029109857968536</v>
      </c>
      <c r="D12" s="16">
        <f t="shared" si="6"/>
        <v>0.22184269873148513</v>
      </c>
      <c r="E12" s="16">
        <f t="shared" si="6"/>
        <v>0.24685979223136284</v>
      </c>
      <c r="F12" s="16">
        <f t="shared" si="6"/>
        <v>0.2262585376481553</v>
      </c>
      <c r="G12" s="16">
        <f t="shared" si="6"/>
        <v>0.20784491409650827</v>
      </c>
      <c r="H12" s="16">
        <f t="shared" si="6"/>
        <v>0.20627833658154848</v>
      </c>
      <c r="I12" s="16">
        <f t="shared" si="6"/>
        <v>0.1861944957940543</v>
      </c>
      <c r="J12" s="16">
        <f t="shared" si="6"/>
        <v>0.18139328132268429</v>
      </c>
      <c r="K12" s="16">
        <f t="shared" si="6"/>
        <v>0.20160387521104114</v>
      </c>
      <c r="L12" s="16">
        <f t="shared" si="6"/>
        <v>0.2217735697473638</v>
      </c>
      <c r="M12" s="16">
        <f t="shared" si="6"/>
        <v>0.22256561850826342</v>
      </c>
      <c r="N12" s="38"/>
      <c r="O12" s="222"/>
      <c r="P12" s="138" t="s">
        <v>132</v>
      </c>
      <c r="Q12" s="96">
        <v>708.450445158712</v>
      </c>
      <c r="R12" s="97">
        <v>607.6168399999996</v>
      </c>
      <c r="S12" s="97">
        <v>629.9502289551482</v>
      </c>
      <c r="T12" s="97">
        <v>579.9676386484053</v>
      </c>
      <c r="U12" s="97">
        <v>543.1687775312985</v>
      </c>
      <c r="V12" s="97">
        <v>528.9970389725745</v>
      </c>
      <c r="W12" s="97">
        <v>613.1140470275691</v>
      </c>
      <c r="X12" s="97">
        <v>513.3036782473401</v>
      </c>
      <c r="Y12" s="97">
        <v>526.9075212329601</v>
      </c>
      <c r="Z12" s="97">
        <v>501.95093154907323</v>
      </c>
      <c r="AA12" s="97">
        <v>540.529537200929</v>
      </c>
      <c r="AB12" s="98">
        <v>460.3489637374885</v>
      </c>
      <c r="AC12"/>
    </row>
    <row r="13" spans="1:29" ht="17.25" customHeight="1">
      <c r="A13" s="19" t="s">
        <v>17</v>
      </c>
      <c r="B13" s="16">
        <f>Q8/SUM(Q7:Q10)</f>
        <v>0.33363634785565255</v>
      </c>
      <c r="C13" s="16">
        <f aca="true" t="shared" si="7" ref="C13:M13">R8/SUM(R7:R10)</f>
        <v>0.29504125651367663</v>
      </c>
      <c r="D13" s="16">
        <f t="shared" si="7"/>
        <v>0.2621402247306767</v>
      </c>
      <c r="E13" s="16">
        <f t="shared" si="7"/>
        <v>0.27204733750726817</v>
      </c>
      <c r="F13" s="16">
        <f t="shared" si="7"/>
        <v>0.2838317636027172</v>
      </c>
      <c r="G13" s="16">
        <f t="shared" si="7"/>
        <v>0.2642287901597841</v>
      </c>
      <c r="H13" s="16">
        <f t="shared" si="7"/>
        <v>0.26466986079466653</v>
      </c>
      <c r="I13" s="16">
        <f t="shared" si="7"/>
        <v>0.2550041179942138</v>
      </c>
      <c r="J13" s="16">
        <f t="shared" si="7"/>
        <v>0.25337305148182765</v>
      </c>
      <c r="K13" s="16">
        <f t="shared" si="7"/>
        <v>0.24746200340647206</v>
      </c>
      <c r="L13" s="16">
        <f t="shared" si="7"/>
        <v>0.2514791906513759</v>
      </c>
      <c r="M13" s="16">
        <f t="shared" si="7"/>
        <v>0.21058875802981467</v>
      </c>
      <c r="N13" s="38"/>
      <c r="O13" s="222"/>
      <c r="P13" s="138" t="s">
        <v>133</v>
      </c>
      <c r="Q13" s="96">
        <v>283.7679541432356</v>
      </c>
      <c r="R13" s="97">
        <v>259.58838000000026</v>
      </c>
      <c r="S13" s="97">
        <v>378.038561341928</v>
      </c>
      <c r="T13" s="97">
        <v>365.95501760935036</v>
      </c>
      <c r="U13" s="97">
        <v>378.2398370527745</v>
      </c>
      <c r="V13" s="97">
        <v>397.3774519582955</v>
      </c>
      <c r="W13" s="97">
        <v>381.93493534324347</v>
      </c>
      <c r="X13" s="97">
        <v>343.2212008874314</v>
      </c>
      <c r="Y13" s="97">
        <v>348.15723432695165</v>
      </c>
      <c r="Z13" s="97">
        <v>321.9357490539562</v>
      </c>
      <c r="AA13" s="97">
        <v>360.62793731689567</v>
      </c>
      <c r="AB13" s="98">
        <v>261.6389989852912</v>
      </c>
      <c r="AC13"/>
    </row>
    <row r="14" spans="1:29" ht="17.25" customHeight="1">
      <c r="A14" s="19" t="s">
        <v>18</v>
      </c>
      <c r="B14" s="16">
        <f>Q9/SUM(Q7:Q10)</f>
        <v>0.1403531637130503</v>
      </c>
      <c r="C14" s="16">
        <f aca="true" t="shared" si="8" ref="C14:M14">R9/SUM(R7:R10)</f>
        <v>0.1374113544855718</v>
      </c>
      <c r="D14" s="16">
        <f t="shared" si="8"/>
        <v>0.1671772911153832</v>
      </c>
      <c r="E14" s="16">
        <f t="shared" si="8"/>
        <v>0.16685656732170873</v>
      </c>
      <c r="F14" s="16">
        <f t="shared" si="8"/>
        <v>0.16235178628394917</v>
      </c>
      <c r="G14" s="16">
        <f t="shared" si="8"/>
        <v>0.17456033674487517</v>
      </c>
      <c r="H14" s="16">
        <f t="shared" si="8"/>
        <v>0.15414966475015196</v>
      </c>
      <c r="I14" s="16">
        <f t="shared" si="8"/>
        <v>0.1599753327714015</v>
      </c>
      <c r="J14" s="16">
        <f t="shared" si="8"/>
        <v>0.13945342323075952</v>
      </c>
      <c r="K14" s="16">
        <f t="shared" si="8"/>
        <v>0.1406119058171151</v>
      </c>
      <c r="L14" s="16">
        <f t="shared" si="8"/>
        <v>0.14745173420447055</v>
      </c>
      <c r="M14" s="16">
        <f t="shared" si="8"/>
        <v>0.12142342222080552</v>
      </c>
      <c r="N14" s="38"/>
      <c r="O14" s="222"/>
      <c r="P14" s="138" t="s">
        <v>134</v>
      </c>
      <c r="Q14" s="96">
        <v>369.44026411427086</v>
      </c>
      <c r="R14" s="97">
        <v>770.4226300000014</v>
      </c>
      <c r="S14" s="97">
        <v>978.2503525297402</v>
      </c>
      <c r="T14" s="97">
        <v>842.1376069531509</v>
      </c>
      <c r="U14" s="97">
        <v>925.5801495699069</v>
      </c>
      <c r="V14" s="97">
        <v>963.2037451398792</v>
      </c>
      <c r="W14" s="97">
        <v>989.9898525304732</v>
      </c>
      <c r="X14" s="97">
        <v>1024.9422342836776</v>
      </c>
      <c r="Y14" s="97">
        <v>1030.3395705739758</v>
      </c>
      <c r="Z14" s="97">
        <v>1029.7668457031266</v>
      </c>
      <c r="AA14" s="97">
        <v>1036.2720489501971</v>
      </c>
      <c r="AB14" s="98">
        <v>1064.2126798629765</v>
      </c>
      <c r="AC14"/>
    </row>
    <row r="15" spans="1:29" ht="17.25" customHeight="1">
      <c r="A15" s="26" t="s">
        <v>19</v>
      </c>
      <c r="B15" s="16">
        <f>Q10/SUM(Q7:Q10)</f>
        <v>0.1687973862253804</v>
      </c>
      <c r="C15" s="16">
        <f aca="true" t="shared" si="9" ref="C15:M15">R10/SUM(R7:R10)</f>
        <v>0.2972562904210662</v>
      </c>
      <c r="D15" s="16">
        <f t="shared" si="9"/>
        <v>0.34883978542245503</v>
      </c>
      <c r="E15" s="16">
        <f t="shared" si="9"/>
        <v>0.3142363029396604</v>
      </c>
      <c r="F15" s="16">
        <f t="shared" si="9"/>
        <v>0.3275579124651783</v>
      </c>
      <c r="G15" s="16">
        <f t="shared" si="9"/>
        <v>0.3533659589988324</v>
      </c>
      <c r="H15" s="16">
        <f t="shared" si="9"/>
        <v>0.3749021378736331</v>
      </c>
      <c r="I15" s="16">
        <f t="shared" si="9"/>
        <v>0.3988260534403303</v>
      </c>
      <c r="J15" s="16">
        <f t="shared" si="9"/>
        <v>0.42578024396472847</v>
      </c>
      <c r="K15" s="16">
        <f t="shared" si="9"/>
        <v>0.41032221556537163</v>
      </c>
      <c r="L15" s="16">
        <f t="shared" si="9"/>
        <v>0.3792955053967897</v>
      </c>
      <c r="M15" s="16">
        <f t="shared" si="9"/>
        <v>0.44542220124111637</v>
      </c>
      <c r="N15" s="38"/>
      <c r="O15" s="222" t="s">
        <v>137</v>
      </c>
      <c r="P15" s="138" t="s">
        <v>131</v>
      </c>
      <c r="Q15" s="96">
        <v>487.0605376112243</v>
      </c>
      <c r="R15" s="97">
        <v>447.8268800000007</v>
      </c>
      <c r="S15" s="97">
        <v>377.79528728840523</v>
      </c>
      <c r="T15" s="97">
        <v>328.05612336809486</v>
      </c>
      <c r="U15" s="97">
        <v>245.45559650813885</v>
      </c>
      <c r="V15" s="97">
        <v>247.99438961979092</v>
      </c>
      <c r="W15" s="97">
        <v>231.7314562193806</v>
      </c>
      <c r="X15" s="97">
        <v>279.62671875836804</v>
      </c>
      <c r="Y15" s="97">
        <v>275.7241781228947</v>
      </c>
      <c r="Z15" s="97">
        <v>273.3546257019049</v>
      </c>
      <c r="AA15" s="97">
        <v>330.00068664550895</v>
      </c>
      <c r="AB15" s="98">
        <v>330.7983875274666</v>
      </c>
      <c r="AC15"/>
    </row>
    <row r="16" spans="1:29" ht="17.25" customHeight="1">
      <c r="A16" s="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6"/>
      <c r="O16" s="222"/>
      <c r="P16" s="138" t="s">
        <v>132</v>
      </c>
      <c r="Q16" s="96">
        <v>383.5575720188482</v>
      </c>
      <c r="R16" s="97">
        <v>377.72945999999956</v>
      </c>
      <c r="S16" s="97">
        <v>352.6211553583334</v>
      </c>
      <c r="T16" s="97">
        <v>325.03879372566496</v>
      </c>
      <c r="U16" s="97">
        <v>240.66874555968087</v>
      </c>
      <c r="V16" s="97">
        <v>242.4394899328905</v>
      </c>
      <c r="W16" s="97">
        <v>309.31534021782755</v>
      </c>
      <c r="X16" s="97">
        <v>306.3231521206056</v>
      </c>
      <c r="Y16" s="97">
        <v>299.52316941555733</v>
      </c>
      <c r="Z16" s="97">
        <v>288.4898185729991</v>
      </c>
      <c r="AA16" s="97">
        <v>237.5215530395524</v>
      </c>
      <c r="AB16" s="98">
        <v>307.5611591339118</v>
      </c>
      <c r="AC16"/>
    </row>
    <row r="17" spans="1:29" s="13" customFormat="1" ht="17.25" customHeight="1">
      <c r="A17" s="27" t="s">
        <v>68</v>
      </c>
      <c r="B17" s="16">
        <f>SUM(Q11:Q14)/SUM(Q3:Q18)</f>
        <v>0.2748575638007691</v>
      </c>
      <c r="C17" s="16">
        <f aca="true" t="shared" si="10" ref="C17:M17">SUM(R11:R14)/SUM(R3:R18)</f>
        <v>0.28875655292023605</v>
      </c>
      <c r="D17" s="16">
        <f t="shared" si="10"/>
        <v>0.3038907480996283</v>
      </c>
      <c r="E17" s="16">
        <f t="shared" si="10"/>
        <v>0.3090788511820008</v>
      </c>
      <c r="F17" s="16">
        <f t="shared" si="10"/>
        <v>0.3175416999400111</v>
      </c>
      <c r="G17" s="16">
        <f t="shared" si="10"/>
        <v>0.3172278000085039</v>
      </c>
      <c r="H17" s="16">
        <f t="shared" si="10"/>
        <v>0.31952006322515664</v>
      </c>
      <c r="I17" s="16">
        <f t="shared" si="10"/>
        <v>0.3126979350976888</v>
      </c>
      <c r="J17" s="16">
        <f t="shared" si="10"/>
        <v>0.32460026776964634</v>
      </c>
      <c r="K17" s="16">
        <f t="shared" si="10"/>
        <v>0.34243418587594204</v>
      </c>
      <c r="L17" s="16">
        <f t="shared" si="10"/>
        <v>0.3536480259372646</v>
      </c>
      <c r="M17" s="16">
        <f t="shared" si="10"/>
        <v>0.32102332293293007</v>
      </c>
      <c r="N17" s="38"/>
      <c r="O17" s="222"/>
      <c r="P17" s="138" t="s">
        <v>133</v>
      </c>
      <c r="Q17" s="96">
        <v>160.86274149068655</v>
      </c>
      <c r="R17" s="97">
        <v>177.21510999999998</v>
      </c>
      <c r="S17" s="97">
        <v>237.3784174955622</v>
      </c>
      <c r="T17" s="97">
        <v>188.04993493162624</v>
      </c>
      <c r="U17" s="97">
        <v>156.06931320638384</v>
      </c>
      <c r="V17" s="97">
        <v>179.84394335144563</v>
      </c>
      <c r="W17" s="97">
        <v>196.0713575838164</v>
      </c>
      <c r="X17" s="97">
        <v>194.63426699170554</v>
      </c>
      <c r="Y17" s="97">
        <v>201.8830685836874</v>
      </c>
      <c r="Z17" s="97">
        <v>194.80524063110502</v>
      </c>
      <c r="AA17" s="97">
        <v>160.07661819458096</v>
      </c>
      <c r="AB17" s="98">
        <v>192.76483058929514</v>
      </c>
      <c r="AC17"/>
    </row>
    <row r="18" spans="1:29" ht="17.25" customHeight="1" thickBot="1">
      <c r="A18" s="19" t="s">
        <v>16</v>
      </c>
      <c r="B18" s="16">
        <f>Q11/SUM(Q11:Q14)</f>
        <v>0.31991012241984457</v>
      </c>
      <c r="C18" s="16">
        <f aca="true" t="shared" si="11" ref="C18:M18">R11/SUM(R11:R14)</f>
        <v>0.23913309723010218</v>
      </c>
      <c r="D18" s="16">
        <f t="shared" si="11"/>
        <v>0.18102211344040403</v>
      </c>
      <c r="E18" s="16">
        <f t="shared" si="11"/>
        <v>0.19343134461214834</v>
      </c>
      <c r="F18" s="16">
        <f t="shared" si="11"/>
        <v>0.1825609216081143</v>
      </c>
      <c r="G18" s="16">
        <f t="shared" si="11"/>
        <v>0.18492738364584219</v>
      </c>
      <c r="H18" s="16">
        <f t="shared" si="11"/>
        <v>0.17142917088002121</v>
      </c>
      <c r="I18" s="16">
        <f t="shared" si="11"/>
        <v>0.17237889125103653</v>
      </c>
      <c r="J18" s="16">
        <f t="shared" si="11"/>
        <v>0.16200097233134275</v>
      </c>
      <c r="K18" s="16">
        <f t="shared" si="11"/>
        <v>0.1901143021264361</v>
      </c>
      <c r="L18" s="16">
        <f t="shared" si="11"/>
        <v>0.20472611123472637</v>
      </c>
      <c r="M18" s="16">
        <f t="shared" si="11"/>
        <v>0.19793785260320576</v>
      </c>
      <c r="N18" s="38"/>
      <c r="O18" s="223"/>
      <c r="P18" s="139" t="s">
        <v>134</v>
      </c>
      <c r="Q18" s="100">
        <v>203.94540075535568</v>
      </c>
      <c r="R18" s="101">
        <v>485.2540399999998</v>
      </c>
      <c r="S18" s="101">
        <v>564.4273751721448</v>
      </c>
      <c r="T18" s="101">
        <v>453.31833243801367</v>
      </c>
      <c r="U18" s="101">
        <v>474.29755823309057</v>
      </c>
      <c r="V18" s="101">
        <v>444.92529616884974</v>
      </c>
      <c r="W18" s="101">
        <v>517.6391589059439</v>
      </c>
      <c r="X18" s="101">
        <v>604.3944701772622</v>
      </c>
      <c r="Y18" s="101">
        <v>644.4026715122159</v>
      </c>
      <c r="Z18" s="101">
        <v>608.3014488220227</v>
      </c>
      <c r="AA18" s="101">
        <v>533.1138610839863</v>
      </c>
      <c r="AB18" s="102">
        <v>620.122647285462</v>
      </c>
      <c r="AC18"/>
    </row>
    <row r="19" spans="1:29" ht="17.25" customHeight="1" thickTop="1">
      <c r="A19" s="19" t="s">
        <v>17</v>
      </c>
      <c r="B19" s="16">
        <f>Q12/SUM(Q11:Q14)</f>
        <v>0.3538404957603682</v>
      </c>
      <c r="C19" s="16">
        <f aca="true" t="shared" si="12" ref="C19:M19">R12/SUM(R11:R14)</f>
        <v>0.2823080610907001</v>
      </c>
      <c r="D19" s="16">
        <f t="shared" si="12"/>
        <v>0.25974480918403914</v>
      </c>
      <c r="E19" s="16">
        <f t="shared" si="12"/>
        <v>0.26161518607493117</v>
      </c>
      <c r="F19" s="16">
        <f t="shared" si="12"/>
        <v>0.24039528205782618</v>
      </c>
      <c r="G19" s="16">
        <f t="shared" si="12"/>
        <v>0.22818372500710513</v>
      </c>
      <c r="H19" s="16">
        <f t="shared" si="12"/>
        <v>0.25591862756478584</v>
      </c>
      <c r="I19" s="16">
        <f t="shared" si="12"/>
        <v>0.22579239163214762</v>
      </c>
      <c r="J19" s="16">
        <f t="shared" si="12"/>
        <v>0.23173453760359342</v>
      </c>
      <c r="K19" s="16">
        <f t="shared" si="12"/>
        <v>0.21930898883029123</v>
      </c>
      <c r="L19" s="16">
        <f t="shared" si="12"/>
        <v>0.2218759556594378</v>
      </c>
      <c r="M19" s="16">
        <f t="shared" si="12"/>
        <v>0.20671164795499852</v>
      </c>
      <c r="N19" s="38"/>
      <c r="Z19" s="13"/>
      <c r="AA19" s="13"/>
      <c r="AB19" s="13"/>
      <c r="AC19" s="13"/>
    </row>
    <row r="20" spans="1:29" ht="17.25" customHeight="1">
      <c r="A20" s="19" t="s">
        <v>18</v>
      </c>
      <c r="B20" s="16">
        <f>Q13/SUM(Q11:Q14)</f>
        <v>0.14172987576068738</v>
      </c>
      <c r="C20" s="16">
        <f aca="true" t="shared" si="13" ref="C20:M20">R13/SUM(R11:R14)</f>
        <v>0.12060872480011581</v>
      </c>
      <c r="D20" s="16">
        <f t="shared" si="13"/>
        <v>0.15587509848648542</v>
      </c>
      <c r="E20" s="16">
        <f t="shared" si="13"/>
        <v>0.16507712438928882</v>
      </c>
      <c r="F20" s="16">
        <f t="shared" si="13"/>
        <v>0.16740113952622862</v>
      </c>
      <c r="G20" s="16">
        <f t="shared" si="13"/>
        <v>0.17140940410136554</v>
      </c>
      <c r="H20" s="16">
        <f t="shared" si="13"/>
        <v>0.15942264729696032</v>
      </c>
      <c r="I20" s="16">
        <f t="shared" si="13"/>
        <v>0.1509763890097986</v>
      </c>
      <c r="J20" s="16">
        <f t="shared" si="13"/>
        <v>0.15311995456301566</v>
      </c>
      <c r="K20" s="16">
        <f t="shared" si="13"/>
        <v>0.14065797900893623</v>
      </c>
      <c r="L20" s="16">
        <f t="shared" si="13"/>
        <v>0.1480301495530197</v>
      </c>
      <c r="M20" s="16">
        <f t="shared" si="13"/>
        <v>0.11748441488919424</v>
      </c>
      <c r="N20" s="38"/>
      <c r="AA20" s="13"/>
      <c r="AB20" s="13"/>
      <c r="AC20" s="13"/>
    </row>
    <row r="21" spans="1:14" ht="17.25" customHeight="1">
      <c r="A21" s="26" t="s">
        <v>19</v>
      </c>
      <c r="B21" s="16">
        <f>Q14/SUM(Q11:Q14)</f>
        <v>0.1845195060590999</v>
      </c>
      <c r="C21" s="16">
        <f aca="true" t="shared" si="14" ref="C21:M21">R14/SUM(R11:R14)</f>
        <v>0.3579501168790819</v>
      </c>
      <c r="D21" s="16">
        <f t="shared" si="14"/>
        <v>0.40335797888907143</v>
      </c>
      <c r="E21" s="16">
        <f t="shared" si="14"/>
        <v>0.37987634492363176</v>
      </c>
      <c r="F21" s="16">
        <f t="shared" si="14"/>
        <v>0.4096426568078308</v>
      </c>
      <c r="G21" s="16">
        <f t="shared" si="14"/>
        <v>0.415479487245687</v>
      </c>
      <c r="H21" s="16">
        <f t="shared" si="14"/>
        <v>0.4132295542582326</v>
      </c>
      <c r="I21" s="16">
        <f t="shared" si="14"/>
        <v>0.4508523281070171</v>
      </c>
      <c r="J21" s="16">
        <f t="shared" si="14"/>
        <v>0.4531445355020482</v>
      </c>
      <c r="K21" s="16">
        <f t="shared" si="14"/>
        <v>0.4499187300343366</v>
      </c>
      <c r="L21" s="16">
        <f t="shared" si="14"/>
        <v>0.42536778355281624</v>
      </c>
      <c r="M21" s="16">
        <f t="shared" si="14"/>
        <v>0.4778660845526015</v>
      </c>
      <c r="N21" s="38"/>
    </row>
    <row r="22" spans="1:13" ht="17.25" customHeight="1">
      <c r="A22" s="8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6"/>
    </row>
    <row r="23" spans="1:29" s="13" customFormat="1" ht="17.25" customHeight="1">
      <c r="A23" s="27" t="s">
        <v>67</v>
      </c>
      <c r="B23" s="16">
        <f>SUM(Q15:Q18)/SUM(Q3:Q18)</f>
        <v>0.16959872212677563</v>
      </c>
      <c r="C23" s="16">
        <f aca="true" t="shared" si="15" ref="C23:M23">SUM(R15:R18)/SUM(R3:R18)</f>
        <v>0.19963454624425178</v>
      </c>
      <c r="D23" s="16">
        <f t="shared" si="15"/>
        <v>0.1919905610952275</v>
      </c>
      <c r="E23" s="16">
        <f t="shared" si="15"/>
        <v>0.18047546997010283</v>
      </c>
      <c r="F23" s="16">
        <f t="shared" si="15"/>
        <v>0.15690876973424517</v>
      </c>
      <c r="G23" s="16">
        <f t="shared" si="15"/>
        <v>0.15260073985491276</v>
      </c>
      <c r="H23" s="16">
        <f t="shared" si="15"/>
        <v>0.16734721942035707</v>
      </c>
      <c r="I23" s="16">
        <f t="shared" si="15"/>
        <v>0.19050352067126014</v>
      </c>
      <c r="J23" s="16">
        <f t="shared" si="15"/>
        <v>0.20293745717851297</v>
      </c>
      <c r="K23" s="16">
        <f t="shared" si="15"/>
        <v>0.20421582168911281</v>
      </c>
      <c r="L23" s="16">
        <f t="shared" si="15"/>
        <v>0.1830114165519739</v>
      </c>
      <c r="M23" s="16">
        <f t="shared" si="15"/>
        <v>0.20919712300664833</v>
      </c>
      <c r="N23" s="3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14" ht="17.25" customHeight="1">
      <c r="A24" s="19" t="s">
        <v>16</v>
      </c>
      <c r="B24" s="16">
        <f>Q15/SUM(Q15:Q18)</f>
        <v>0.39424493114953285</v>
      </c>
      <c r="C24" s="16">
        <f aca="true" t="shared" si="16" ref="C24:M24">R15/SUM(R15:R18)</f>
        <v>0.30095376927985334</v>
      </c>
      <c r="D24" s="16">
        <f t="shared" si="16"/>
        <v>0.24656690040193374</v>
      </c>
      <c r="E24" s="16">
        <f t="shared" si="16"/>
        <v>0.2534302460707568</v>
      </c>
      <c r="F24" s="16">
        <f t="shared" si="16"/>
        <v>0.21984552456716247</v>
      </c>
      <c r="G24" s="16">
        <f t="shared" si="16"/>
        <v>0.22237598279489984</v>
      </c>
      <c r="H24" s="16">
        <f t="shared" si="16"/>
        <v>0.18468229181212845</v>
      </c>
      <c r="I24" s="16">
        <f t="shared" si="16"/>
        <v>0.2018996662717326</v>
      </c>
      <c r="J24" s="16">
        <f t="shared" si="16"/>
        <v>0.19396254685970146</v>
      </c>
      <c r="K24" s="16">
        <f t="shared" si="16"/>
        <v>0.20026696849967315</v>
      </c>
      <c r="L24" s="16">
        <f t="shared" si="16"/>
        <v>0.26175724388406796</v>
      </c>
      <c r="M24" s="16">
        <f t="shared" si="16"/>
        <v>0.22794078605136175</v>
      </c>
      <c r="N24" s="38"/>
    </row>
    <row r="25" spans="1:26" ht="17.25" customHeight="1">
      <c r="A25" s="19" t="s">
        <v>17</v>
      </c>
      <c r="B25" s="16">
        <f>Q16/SUM(Q15:Q18)</f>
        <v>0.3104657776507329</v>
      </c>
      <c r="C25" s="16">
        <f aca="true" t="shared" si="17" ref="C25:M25">R16/SUM(R15:R18)</f>
        <v>0.25384609506924477</v>
      </c>
      <c r="D25" s="16">
        <f t="shared" si="17"/>
        <v>0.23013708274894457</v>
      </c>
      <c r="E25" s="16">
        <f t="shared" si="17"/>
        <v>0.25109929554343013</v>
      </c>
      <c r="F25" s="16">
        <f t="shared" si="17"/>
        <v>0.21555811872773736</v>
      </c>
      <c r="G25" s="16">
        <f t="shared" si="17"/>
        <v>0.21739491738009184</v>
      </c>
      <c r="H25" s="16">
        <f t="shared" si="17"/>
        <v>0.2465140764920418</v>
      </c>
      <c r="I25" s="16">
        <f t="shared" si="17"/>
        <v>0.22117536714328961</v>
      </c>
      <c r="J25" s="16">
        <f t="shared" si="17"/>
        <v>0.2107043248033072</v>
      </c>
      <c r="K25" s="16">
        <f t="shared" si="17"/>
        <v>0.21135541884569845</v>
      </c>
      <c r="L25" s="16">
        <f t="shared" si="17"/>
        <v>0.18840259915423674</v>
      </c>
      <c r="M25" s="16">
        <f t="shared" si="17"/>
        <v>0.21192888180578223</v>
      </c>
      <c r="N25" s="38"/>
      <c r="Z25" s="13"/>
    </row>
    <row r="26" spans="1:29" ht="17.25" customHeight="1">
      <c r="A26" s="19" t="s">
        <v>18</v>
      </c>
      <c r="B26" s="16">
        <f>Q17/SUM(Q15:Q18)</f>
        <v>0.13020829146733837</v>
      </c>
      <c r="C26" s="16">
        <f aca="true" t="shared" si="18" ref="C26:M26">R17/SUM(R15:R18)</f>
        <v>0.11909413594789964</v>
      </c>
      <c r="D26" s="16">
        <f t="shared" si="18"/>
        <v>0.15492427405404863</v>
      </c>
      <c r="E26" s="16">
        <f t="shared" si="18"/>
        <v>0.14527252469492172</v>
      </c>
      <c r="F26" s="16">
        <f t="shared" si="18"/>
        <v>0.13978552747953554</v>
      </c>
      <c r="G26" s="16">
        <f t="shared" si="18"/>
        <v>0.1612656387662748</v>
      </c>
      <c r="H26" s="16">
        <f t="shared" si="18"/>
        <v>0.15626237485433844</v>
      </c>
      <c r="I26" s="16">
        <f t="shared" si="18"/>
        <v>0.1405323272581321</v>
      </c>
      <c r="J26" s="16">
        <f t="shared" si="18"/>
        <v>0.1420178470271495</v>
      </c>
      <c r="K26" s="16">
        <f t="shared" si="18"/>
        <v>0.14271957128534113</v>
      </c>
      <c r="L26" s="16">
        <f t="shared" si="18"/>
        <v>0.12697311273750952</v>
      </c>
      <c r="M26" s="16">
        <f t="shared" si="18"/>
        <v>0.13282702898282178</v>
      </c>
      <c r="N26" s="38"/>
      <c r="AA26" s="13"/>
      <c r="AB26" s="13"/>
      <c r="AC26" s="13"/>
    </row>
    <row r="27" spans="1:14" ht="17.25" customHeight="1">
      <c r="A27" s="19" t="s">
        <v>19</v>
      </c>
      <c r="B27" s="16">
        <f>Q18/SUM(Q15:Q18)</f>
        <v>0.16508099973239582</v>
      </c>
      <c r="C27" s="16">
        <f aca="true" t="shared" si="19" ref="C27:K27">R18/SUM(R15:R18)</f>
        <v>0.32610599970300225</v>
      </c>
      <c r="D27" s="16">
        <f t="shared" si="19"/>
        <v>0.368371742795073</v>
      </c>
      <c r="E27" s="16">
        <f t="shared" si="19"/>
        <v>0.3501979336908913</v>
      </c>
      <c r="F27" s="16">
        <f t="shared" si="19"/>
        <v>0.4248108292255647</v>
      </c>
      <c r="G27" s="16">
        <f t="shared" si="19"/>
        <v>0.39896346105873354</v>
      </c>
      <c r="H27" s="16">
        <f t="shared" si="19"/>
        <v>0.4125412568414912</v>
      </c>
      <c r="I27" s="16">
        <f t="shared" si="19"/>
        <v>0.43639263932684585</v>
      </c>
      <c r="J27" s="16">
        <f t="shared" si="19"/>
        <v>0.4533152813098419</v>
      </c>
      <c r="K27" s="16">
        <f t="shared" si="19"/>
        <v>0.4456580413692872</v>
      </c>
      <c r="L27" s="16">
        <f>AA18/SUM(AA15:AA18)</f>
        <v>0.42286704422418586</v>
      </c>
      <c r="M27" s="16">
        <f>AB18/SUM(AB15:AB18)</f>
        <v>0.42730330316003423</v>
      </c>
      <c r="N27" s="38"/>
    </row>
    <row r="28" spans="1:10" ht="17.25" customHeight="1">
      <c r="A28" s="1" t="s">
        <v>138</v>
      </c>
      <c r="B28" s="4"/>
      <c r="C28" s="4"/>
      <c r="D28" s="4"/>
      <c r="E28" s="4"/>
      <c r="F28" s="4"/>
      <c r="G28" s="4"/>
      <c r="H28" s="4"/>
      <c r="I28" s="4"/>
      <c r="J28" s="4"/>
    </row>
    <row r="29" ht="17.25" customHeight="1">
      <c r="A29" s="7"/>
    </row>
  </sheetData>
  <sheetProtection/>
  <mergeCells count="9">
    <mergeCell ref="B16:M16"/>
    <mergeCell ref="B22:M22"/>
    <mergeCell ref="O1:P2"/>
    <mergeCell ref="O3:O6"/>
    <mergeCell ref="O7:O10"/>
    <mergeCell ref="O11:O14"/>
    <mergeCell ref="O15:O18"/>
    <mergeCell ref="A1:M2"/>
    <mergeCell ref="B10:M10"/>
  </mergeCells>
  <printOptions horizontalCentered="1"/>
  <pageMargins left="0.75" right="0.75" top="0.75" bottom="1" header="0.5" footer="0.5"/>
  <pageSetup horizontalDpi="600" verticalDpi="600" orientation="landscape" scale="88" r:id="rId1"/>
  <ignoredErrors>
    <ignoredError sqref="B6:L9 B11:L15 B10 B17:L21 B16 B23:L27 B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60" zoomScalePageLayoutView="0" workbookViewId="0" topLeftCell="A1">
      <selection activeCell="P24" sqref="P24"/>
    </sheetView>
  </sheetViews>
  <sheetFormatPr defaultColWidth="9.140625" defaultRowHeight="17.25" customHeight="1"/>
  <cols>
    <col min="1" max="1" width="29.00390625" style="1" customWidth="1"/>
    <col min="2" max="2" width="9.421875" style="1" bestFit="1" customWidth="1"/>
    <col min="3" max="9" width="8.7109375" style="1" customWidth="1"/>
    <col min="10" max="12" width="9.140625" style="1" customWidth="1"/>
    <col min="13" max="13" width="9.140625" style="1" hidden="1" customWidth="1"/>
    <col min="14" max="16384" width="9.140625" style="1" customWidth="1"/>
  </cols>
  <sheetData>
    <row r="1" spans="1:14" ht="21" customHeight="1">
      <c r="A1" s="193" t="s">
        <v>144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21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ht="21" customHeight="1"/>
    <row r="4" spans="1:14" s="312" customFormat="1" ht="17.25" customHeight="1">
      <c r="A4" s="282"/>
      <c r="B4" s="257">
        <v>2000</v>
      </c>
      <c r="C4" s="257">
        <v>2001</v>
      </c>
      <c r="D4" s="257">
        <v>2002</v>
      </c>
      <c r="E4" s="257">
        <v>2003</v>
      </c>
      <c r="F4" s="257">
        <v>2004</v>
      </c>
      <c r="G4" s="257">
        <v>2005</v>
      </c>
      <c r="H4" s="257">
        <v>2006</v>
      </c>
      <c r="I4" s="257">
        <v>2007</v>
      </c>
      <c r="J4" s="257">
        <v>2008</v>
      </c>
      <c r="K4" s="257">
        <v>2009</v>
      </c>
      <c r="L4" s="257">
        <v>2010</v>
      </c>
      <c r="N4" s="257">
        <v>2011</v>
      </c>
    </row>
    <row r="5" spans="1:14" ht="17.25" customHeight="1">
      <c r="A5" s="20" t="s">
        <v>61</v>
      </c>
      <c r="B5" s="195"/>
      <c r="C5" s="195"/>
      <c r="D5" s="195"/>
      <c r="E5" s="195"/>
      <c r="F5" s="195"/>
      <c r="G5" s="195"/>
      <c r="H5" s="195"/>
      <c r="I5" s="195"/>
      <c r="J5" s="195"/>
      <c r="K5" s="39"/>
      <c r="N5" s="309"/>
    </row>
    <row r="6" spans="1:14" ht="17.25" customHeight="1">
      <c r="A6" s="42" t="s">
        <v>79</v>
      </c>
      <c r="B6" s="15">
        <f>'A8-1'!B6/'A8-1'!$B$29</f>
        <v>0.12694835867764911</v>
      </c>
      <c r="C6" s="15">
        <f>'A8-1'!C6/'A8-1'!$C$29</f>
        <v>0.12321562678118647</v>
      </c>
      <c r="D6" s="15">
        <f>'A8-1'!D6/'A8-1'!$D$29</f>
        <v>0.11819796893357333</v>
      </c>
      <c r="E6" s="15">
        <f>'A8-1'!E6/'A8-1'!$E$29</f>
        <v>0.10968847912152084</v>
      </c>
      <c r="F6" s="15">
        <f>'A8-1'!F6/'A8-1'!$F$29</f>
        <v>0.11455506419816423</v>
      </c>
      <c r="G6" s="15">
        <f>'A8-1'!G6/'A8-1'!$G$29</f>
        <v>0.09986204056513563</v>
      </c>
      <c r="H6" s="15">
        <f>'A8-1'!H6/'A8-1'!$H$29</f>
        <v>0.10230422061733913</v>
      </c>
      <c r="I6" s="15">
        <f>'A8-1'!I6/'A8-1'!$I$29</f>
        <v>0.09531437277465511</v>
      </c>
      <c r="J6" s="15">
        <f>'A8-1'!J6/'A8-1'!$J$29</f>
        <v>0.09862272979791474</v>
      </c>
      <c r="K6" s="16">
        <f>'A8-1'!K6/'A8-1'!$K$29</f>
        <v>0.09835654023399902</v>
      </c>
      <c r="L6" s="16">
        <v>0.09838309691498859</v>
      </c>
      <c r="M6" s="322"/>
      <c r="N6" s="16">
        <f>'A8-1'!M6/'A8-1'!M29</f>
        <v>0.0918668091821963</v>
      </c>
    </row>
    <row r="7" spans="1:14" ht="17.25" customHeight="1">
      <c r="A7" s="24" t="s">
        <v>31</v>
      </c>
      <c r="B7" s="15">
        <f>'A8-1'!B7/'A8-1'!$B$29</f>
        <v>0.07132830520657792</v>
      </c>
      <c r="C7" s="15">
        <f>'A8-1'!C7/'A8-1'!$B$29</f>
        <v>0.07872295098842293</v>
      </c>
      <c r="D7" s="15">
        <f>'A8-1'!D7/'A8-1'!$B$29</f>
        <v>0.07844069303497643</v>
      </c>
      <c r="E7" s="15">
        <f>'A8-1'!E7/'A8-1'!$B$29</f>
        <v>0.06718260019026363</v>
      </c>
      <c r="F7" s="15">
        <f>'A8-1'!F7/'A8-1'!$B$29</f>
        <v>0.07067077482840715</v>
      </c>
      <c r="G7" s="15">
        <f>'A8-1'!G7/'A8-1'!$B$29</f>
        <v>0.06313317292715823</v>
      </c>
      <c r="H7" s="15">
        <f>'A8-1'!H7/'A8-1'!$B$29</f>
        <v>0.06927439958571789</v>
      </c>
      <c r="I7" s="15">
        <f>'A8-1'!I7/'A8-1'!$B$29</f>
        <v>0.06285934353986325</v>
      </c>
      <c r="J7" s="15">
        <f>'A8-1'!J7/'A8-1'!$B$29</f>
        <v>0.06428679242668014</v>
      </c>
      <c r="K7" s="15">
        <f>'A8-1'!K7/'A8-1'!$B$29</f>
        <v>0.05929104377805684</v>
      </c>
      <c r="L7" s="15">
        <f>'A8-1'!L7/'A8-1'!$B$29</f>
        <v>0.05929459187376101</v>
      </c>
      <c r="M7" s="15">
        <f>'A8-1'!M7/'A8-1'!$B$29</f>
        <v>0.05488819726123432</v>
      </c>
      <c r="N7" s="15">
        <f>'A8-1'!M7/'A8-1'!$M$29</f>
        <v>0.06528665045627599</v>
      </c>
    </row>
    <row r="8" spans="1:14" ht="17.25" customHeight="1">
      <c r="A8" s="24" t="s">
        <v>77</v>
      </c>
      <c r="B8" s="15">
        <f>'A8-1'!B8/'A8-1'!$B$29</f>
        <v>0.031141341531413083</v>
      </c>
      <c r="C8" s="15">
        <f>'A8-1'!C8/'A8-1'!$C$29</f>
        <v>0.030394571368651684</v>
      </c>
      <c r="D8" s="15">
        <f>'A8-1'!D8/'A8-1'!$D$29</f>
        <v>0.026906171956231736</v>
      </c>
      <c r="E8" s="15">
        <f>'A8-1'!E8/'A8-1'!$E$29</f>
        <v>0.0249278224574582</v>
      </c>
      <c r="F8" s="15">
        <f>'A8-1'!F8/'A8-1'!$F$29</f>
        <v>0.024177705599555246</v>
      </c>
      <c r="G8" s="15">
        <f>'A8-1'!G8/'A8-1'!$G$29</f>
        <v>0.020880023411874372</v>
      </c>
      <c r="H8" s="15">
        <f>'A8-1'!H8/'A8-1'!$H$29</f>
        <v>0.01915609066038945</v>
      </c>
      <c r="I8" s="15">
        <f>'A8-1'!I8/'A8-1'!$I$29</f>
        <v>0.018956447386231878</v>
      </c>
      <c r="J8" s="15">
        <f>'A8-1'!J8/'A8-1'!$J$29</f>
        <v>0.018278063800440315</v>
      </c>
      <c r="K8" s="15">
        <f>'A8-1'!K8/'A8-1'!$K$29</f>
        <v>0.017990444771976432</v>
      </c>
      <c r="L8" s="15">
        <v>0.016883245709751016</v>
      </c>
      <c r="M8" s="323"/>
      <c r="N8" s="15">
        <f>'A8-1'!M8/'A8-1'!$M$29</f>
        <v>0.013483403861474579</v>
      </c>
    </row>
    <row r="9" spans="1:14" ht="17.25" customHeight="1">
      <c r="A9" s="24" t="s">
        <v>35</v>
      </c>
      <c r="B9" s="15">
        <f>'A8-1'!B9/'A8-1'!$B$29</f>
        <v>0.02447871193965813</v>
      </c>
      <c r="C9" s="15">
        <f>'A8-1'!C9/'A8-1'!$C$29</f>
        <v>0.0189210625033062</v>
      </c>
      <c r="D9" s="15">
        <f>'A8-1'!D9/'A8-1'!$D$29</f>
        <v>0.017677119753376738</v>
      </c>
      <c r="E9" s="15">
        <f>'A8-1'!E9/'A8-1'!$E$29</f>
        <v>0.019934043018062737</v>
      </c>
      <c r="F9" s="15">
        <f>'A8-1'!F9/'A8-1'!$F$29</f>
        <v>0.02028054557683373</v>
      </c>
      <c r="G9" s="15">
        <f>'A8-1'!G9/'A8-1'!$G$29</f>
        <v>0.017973451760436358</v>
      </c>
      <c r="H9" s="15">
        <f>'A8-1'!H9/'A8-1'!$H$29</f>
        <v>0.01692611279011104</v>
      </c>
      <c r="I9" s="15">
        <f>'A8-1'!I9/'A8-1'!$I$29</f>
        <v>0.0156894710764223</v>
      </c>
      <c r="J9" s="15">
        <f>'A8-1'!J9/'A8-1'!$J$29</f>
        <v>0.016557640776559787</v>
      </c>
      <c r="K9" s="15">
        <f>'A8-1'!K9/'A8-1'!$K$29</f>
        <v>0.016958080391640068</v>
      </c>
      <c r="L9" s="15">
        <v>0.01468108322587045</v>
      </c>
      <c r="M9" s="323"/>
      <c r="N9" s="15">
        <f>'A8-1'!M9/'A8-1'!$M$29</f>
        <v>0.013096754864445734</v>
      </c>
    </row>
    <row r="10" spans="1:14" ht="17.25" customHeight="1">
      <c r="A10" s="21" t="s">
        <v>75</v>
      </c>
      <c r="B10" s="15">
        <f>'A8-1'!B10/'A8-1'!$B$29</f>
        <v>0.11324776930534143</v>
      </c>
      <c r="C10" s="15">
        <f>'A8-1'!C10/'A8-1'!$C$29</f>
        <v>0.1133435984059382</v>
      </c>
      <c r="D10" s="15">
        <f>'A8-1'!D10/'A8-1'!$D$29</f>
        <v>0.1136882986284449</v>
      </c>
      <c r="E10" s="15">
        <f>'A8-1'!E10/'A8-1'!$E$29</f>
        <v>0.11184624259699112</v>
      </c>
      <c r="F10" s="15">
        <f>'A8-1'!F10/'A8-1'!$F$29</f>
        <v>0.12176926893851057</v>
      </c>
      <c r="G10" s="15">
        <f>'A8-1'!G10/'A8-1'!$G$29</f>
        <v>0.10807367117527109</v>
      </c>
      <c r="H10" s="15">
        <f>'A8-1'!H10/'A8-1'!$H$29</f>
        <v>0.08488775680286761</v>
      </c>
      <c r="I10" s="15">
        <f>'A8-1'!I10/'A8-1'!$I$29</f>
        <v>0.07618090035850623</v>
      </c>
      <c r="J10" s="15">
        <f>'A8-1'!J10/'A8-1'!$J$29</f>
        <v>0.0740916102995789</v>
      </c>
      <c r="K10" s="15">
        <f>'A8-1'!K10/'A8-1'!$K$29</f>
        <v>0.0752919803644224</v>
      </c>
      <c r="L10" s="15">
        <v>0.11534309484346912</v>
      </c>
      <c r="M10" s="323"/>
      <c r="N10" s="15">
        <f>'A8-1'!M10/'A8-1'!$M$29</f>
        <v>0.09928499585166184</v>
      </c>
    </row>
    <row r="11" spans="1:14" ht="17.25" customHeight="1">
      <c r="A11" s="21" t="s">
        <v>78</v>
      </c>
      <c r="B11" s="15">
        <f>'A8-1'!B11/'A8-1'!$B$29</f>
        <v>0.04682067818218644</v>
      </c>
      <c r="C11" s="15">
        <f>'A8-1'!C11/'A8-1'!$C$29</f>
        <v>0.040821851295243995</v>
      </c>
      <c r="D11" s="15">
        <f>'A8-1'!D11/'A8-1'!$D$29</f>
        <v>0.043175383778497695</v>
      </c>
      <c r="E11" s="15">
        <f>'A8-1'!E11/'A8-1'!$E$29</f>
        <v>0.0495724448540853</v>
      </c>
      <c r="F11" s="15">
        <f>'A8-1'!F11/'A8-1'!$F$29</f>
        <v>0.040730023988255905</v>
      </c>
      <c r="G11" s="15">
        <f>'A8-1'!G11/'A8-1'!$G$29</f>
        <v>0.039439521398920596</v>
      </c>
      <c r="H11" s="15">
        <f>'A8-1'!H11/'A8-1'!$H$29</f>
        <v>0.03699260912582623</v>
      </c>
      <c r="I11" s="15">
        <f>'A8-1'!I11/'A8-1'!$I$29</f>
        <v>0.04317268241302833</v>
      </c>
      <c r="J11" s="15">
        <f>'A8-1'!J11/'A8-1'!$J$29</f>
        <v>0.0407689811011492</v>
      </c>
      <c r="K11" s="15">
        <f>'A8-1'!K11/'A8-1'!$K$29</f>
        <v>0.03872891308636795</v>
      </c>
      <c r="L11" s="15">
        <v>0.038246304214016195</v>
      </c>
      <c r="M11" s="15" t="e">
        <f>'A8-1'!N11/'A8-1'!$K$29</f>
        <v>#VALUE!</v>
      </c>
      <c r="N11" s="15">
        <f>'A8-1'!M11/'A8-1'!$M$29</f>
        <v>0.036058733813421534</v>
      </c>
    </row>
    <row r="12" spans="1:14" ht="17.25" customHeight="1">
      <c r="A12" s="40" t="s">
        <v>64</v>
      </c>
      <c r="B12" s="15">
        <f>'A8-1'!B12/'A8-1'!$B$29</f>
        <v>0.287016806165177</v>
      </c>
      <c r="C12" s="15">
        <f>'A8-1'!C12/'A8-1'!$C$29</f>
        <v>0.2773810764823687</v>
      </c>
      <c r="D12" s="15">
        <f>'A8-1'!D12/'A8-1'!$D$29</f>
        <v>0.2750616513405159</v>
      </c>
      <c r="E12" s="15">
        <f>'A8-1'!E12/'A8-1'!$E$29</f>
        <v>0.27110716657259726</v>
      </c>
      <c r="F12" s="15">
        <f>'A8-1'!F12/'A8-1'!$F$29</f>
        <v>0.2770543571249307</v>
      </c>
      <c r="G12" s="15">
        <f>'A8-1'!G12/'A8-1'!$G$29</f>
        <v>0.2473752331393273</v>
      </c>
      <c r="H12" s="15">
        <f>'A8-1'!H12/'A8-1'!$H$29</f>
        <v>0.22418458654603296</v>
      </c>
      <c r="I12" s="15">
        <f>'A8-1'!I12/'A8-1'!$I$29</f>
        <v>0.21466795554618967</v>
      </c>
      <c r="J12" s="15">
        <f>'A8-1'!J12/'A8-1'!$J$29</f>
        <v>0.21348332119864286</v>
      </c>
      <c r="K12" s="15">
        <f>'A8-1'!K12/'A8-1'!$K$29</f>
        <v>0.21236977027364876</v>
      </c>
      <c r="L12" s="15">
        <f>'A8-1'!L12/'A8-1'!$K$29</f>
        <v>0.20783428010655572</v>
      </c>
      <c r="M12" s="15">
        <f>'A8-1'!M12/'A8-1'!$K$29</f>
        <v>0.20426107915933267</v>
      </c>
      <c r="N12" s="15">
        <f>'A8-1'!M12/'A8-1'!$M$29</f>
        <v>0.22721053884727965</v>
      </c>
    </row>
    <row r="13" spans="1:14" ht="17.25" customHeight="1">
      <c r="A13" s="20" t="s">
        <v>74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311"/>
      <c r="L13" s="4"/>
      <c r="N13" s="189"/>
    </row>
    <row r="14" spans="1:14" ht="17.25" customHeight="1">
      <c r="A14" s="21" t="s">
        <v>80</v>
      </c>
      <c r="B14" s="15">
        <f>'A8-1'!B14/'A8-1'!$B$29</f>
        <v>0.22213520860395286</v>
      </c>
      <c r="C14" s="15">
        <f>'A8-1'!C14/'A8-1'!$C$29</f>
        <v>0.22588720016863478</v>
      </c>
      <c r="D14" s="15">
        <f>'A8-1'!D14/'A8-1'!$D$29</f>
        <v>0.23649442363663248</v>
      </c>
      <c r="E14" s="15">
        <f>'A8-1'!E14/'A8-1'!$E$29</f>
        <v>0.2418460151210562</v>
      </c>
      <c r="F14" s="15">
        <f>'A8-1'!F14/'A8-1'!$F$29</f>
        <v>0.2541504231008276</v>
      </c>
      <c r="G14" s="15">
        <f>'A8-1'!G14/'A8-1'!$G$29</f>
        <v>0.24403489070719955</v>
      </c>
      <c r="H14" s="15">
        <f>'A8-1'!H14/'A8-1'!$H$29</f>
        <v>0.2374709593317596</v>
      </c>
      <c r="I14" s="15">
        <f>'A8-1'!I14/'A8-1'!$I$29</f>
        <v>0.23460521886945834</v>
      </c>
      <c r="J14" s="15">
        <f>'A8-1'!J14/'A8-1'!$J$29</f>
        <v>0.24148488929082249</v>
      </c>
      <c r="K14" s="15">
        <f>'A8-1'!K14/'A8-1'!$K$29</f>
        <v>0.2463223874716167</v>
      </c>
      <c r="L14" s="16">
        <f>'A8-1'!L14/'A8-1'!$K$29</f>
        <v>0.22504086615859603</v>
      </c>
      <c r="M14" s="15">
        <f>'A8-1'!M14/'A8-1'!$K$29</f>
        <v>0.2075827941100323</v>
      </c>
      <c r="N14" s="15">
        <f>'A8-1'!M14/'A8-1'!M29</f>
        <v>0.23090546030246695</v>
      </c>
    </row>
    <row r="15" spans="1:14" ht="17.25" customHeight="1">
      <c r="A15" s="21" t="s">
        <v>81</v>
      </c>
      <c r="B15" s="15">
        <f>'A8-1'!B15/'A8-1'!$B$29</f>
        <v>0.10768207007152593</v>
      </c>
      <c r="C15" s="15">
        <f>'A8-1'!C15/'A8-1'!$C$29</f>
        <v>0.12556868643981436</v>
      </c>
      <c r="D15" s="15">
        <f>'A8-1'!D15/'A8-1'!$D$29</f>
        <v>0.11357131411072988</v>
      </c>
      <c r="E15" s="15">
        <f>'A8-1'!E15/'A8-1'!$E$29</f>
        <v>0.10921433008531489</v>
      </c>
      <c r="F15" s="15">
        <f>'A8-1'!F15/'A8-1'!$F$29</f>
        <v>0.11265555003747683</v>
      </c>
      <c r="G15" s="15">
        <f>'A8-1'!G15/'A8-1'!$G$29</f>
        <v>0.11828994993463852</v>
      </c>
      <c r="H15" s="15">
        <f>'A8-1'!H15/'A8-1'!$H$29</f>
        <v>0.12321961998688882</v>
      </c>
      <c r="I15" s="15">
        <f>'A8-1'!I15/'A8-1'!$I$29</f>
        <v>0.12998888463013078</v>
      </c>
      <c r="J15" s="15">
        <f>'A8-1'!J15/'A8-1'!$J$29</f>
        <v>0.12484360982103358</v>
      </c>
      <c r="K15" s="15">
        <f>'A8-1'!K15/'A8-1'!$K$29</f>
        <v>0.1370212568995538</v>
      </c>
      <c r="L15" s="15">
        <f>'A8-1'!L15/'A8-1'!$K$29</f>
        <v>0.12000590161016582</v>
      </c>
      <c r="M15" s="15">
        <f>'A8-1'!M15/'A8-1'!$K$29</f>
        <v>0.1057509612192165</v>
      </c>
      <c r="N15" s="15">
        <f>'A8-1'!M15/'A8-1'!M29</f>
        <v>0.1176324583279679</v>
      </c>
    </row>
    <row r="16" spans="1:14" ht="17.25" customHeight="1">
      <c r="A16" s="21" t="s">
        <v>82</v>
      </c>
      <c r="B16" s="15">
        <f>'A8-1'!B16/'A8-1'!B29</f>
        <v>0.052069029008894256</v>
      </c>
      <c r="C16" s="15">
        <f>'A8-1'!C16/'A8-1'!C29</f>
        <v>0.07309992370118881</v>
      </c>
      <c r="D16" s="15">
        <f>'A8-1'!D16/'A8-1'!D29</f>
        <v>0.07071577546740751</v>
      </c>
      <c r="E16" s="15">
        <f>'A8-1'!E16/'A8-1'!E29</f>
        <v>0.07312686835722662</v>
      </c>
      <c r="F16" s="15">
        <f>'A8-1'!F16/'A8-1'!F29</f>
        <v>0.06854617037357513</v>
      </c>
      <c r="G16" s="15">
        <f>'A8-1'!G16/'A8-1'!G29</f>
        <v>0.07333607577990735</v>
      </c>
      <c r="H16" s="15">
        <f>'A8-1'!H16/'A8-1'!H29</f>
        <v>0.08361981118976224</v>
      </c>
      <c r="I16" s="15">
        <f>'A8-1'!I16/'A8-1'!I29</f>
        <v>0.08461000054679717</v>
      </c>
      <c r="J16" s="15">
        <f>'A8-1'!J16/'A8-1'!J29</f>
        <v>0.0843696911958142</v>
      </c>
      <c r="K16" s="15">
        <f>'A8-1'!K16/'A8-1'!K29</f>
        <v>0.08823317523862637</v>
      </c>
      <c r="L16" s="15">
        <f>'A8-1'!L16/'A8-1'!L29</f>
        <v>0.08286386744329166</v>
      </c>
      <c r="M16" s="15">
        <f>'A8-1'!M16/'A8-1'!M29</f>
        <v>0.08164475995753923</v>
      </c>
      <c r="N16" s="15">
        <f>'A8-1'!M16/'A8-1'!M29</f>
        <v>0.08164475995753923</v>
      </c>
    </row>
    <row r="17" spans="1:14" ht="17.25" customHeight="1">
      <c r="A17" s="21" t="s">
        <v>72</v>
      </c>
      <c r="B17" s="15">
        <f>'A8-1'!B17/'A8-1'!B29</f>
        <v>0.03533390943301277</v>
      </c>
      <c r="C17" s="15">
        <f>'A8-1'!C17/'A8-1'!C29</f>
        <v>0.041342401233408675</v>
      </c>
      <c r="D17" s="15">
        <f>'A8-1'!D17/'A8-1'!D29</f>
        <v>0.04725364421069027</v>
      </c>
      <c r="E17" s="15">
        <f>'A8-1'!E17/'A8-1'!E29</f>
        <v>0.04126402371977427</v>
      </c>
      <c r="F17" s="15">
        <f>'A8-1'!F17/'A8-1'!F29</f>
        <v>0.03931927970327499</v>
      </c>
      <c r="G17" s="15">
        <f>'A8-1'!G17/'A8-1'!G29</f>
        <v>0.04284209598869442</v>
      </c>
      <c r="H17" s="15">
        <f>'A8-1'!H17/'A8-1'!H29</f>
        <v>0.04606857311913522</v>
      </c>
      <c r="I17" s="15">
        <f>'A8-1'!I17/'A8-1'!I29</f>
        <v>0.055083157996930664</v>
      </c>
      <c r="J17" s="15">
        <f>'A8-1'!J17/'A8-1'!J29</f>
        <v>0.04932702522177394</v>
      </c>
      <c r="K17" s="15">
        <f>'A8-1'!K17/'A8-1'!K29</f>
        <v>0.04817468257877383</v>
      </c>
      <c r="L17" s="15">
        <f>'A8-1'!L17/'A8-1'!L29</f>
        <v>0.05045642802349962</v>
      </c>
      <c r="M17" s="15">
        <f>'A8-1'!M17/'A8-1'!M29</f>
        <v>0.049059430733252675</v>
      </c>
      <c r="N17" s="15">
        <f>'A8-1'!M17/'A8-1'!M29</f>
        <v>0.049059430733252675</v>
      </c>
    </row>
    <row r="18" spans="1:14" ht="17.25" customHeight="1">
      <c r="A18" s="21" t="s">
        <v>73</v>
      </c>
      <c r="B18" s="15">
        <f>'A8-1'!B18/'A8-1'!B29</f>
        <v>0.02606515214924102</v>
      </c>
      <c r="C18" s="15">
        <f>'A8-1'!C18/'A8-1'!C29</f>
        <v>0.02775461142430813</v>
      </c>
      <c r="D18" s="15">
        <f>'A8-1'!D18/'A8-1'!D29</f>
        <v>0.027003676926826137</v>
      </c>
      <c r="E18" s="15">
        <f>'A8-1'!E18/'A8-1'!E29</f>
        <v>0.027476405599891424</v>
      </c>
      <c r="F18" s="15">
        <f>'A8-1'!F18/'A8-1'!F29</f>
        <v>0.027094112603088596</v>
      </c>
      <c r="G18" s="15">
        <f>'A8-1'!G18/'A8-1'!G29</f>
        <v>0.02543425063504673</v>
      </c>
      <c r="H18" s="15">
        <f>'A8-1'!H18/'A8-1'!H29</f>
        <v>0.02449833289174089</v>
      </c>
      <c r="I18" s="15">
        <f>'A8-1'!I18/'A8-1'!I29</f>
        <v>0.02726132917524184</v>
      </c>
      <c r="J18" s="15">
        <f>'A8-1'!J18/'A8-1'!J29</f>
        <v>0.02549957139592667</v>
      </c>
      <c r="K18" s="15">
        <f>'A8-1'!K18/'A8-1'!K29</f>
        <v>0.027504646202642057</v>
      </c>
      <c r="L18" s="15">
        <f>'A8-1'!L18/'A8-1'!L29</f>
        <v>0.02550120560059833</v>
      </c>
      <c r="M18" s="15">
        <f>'A8-1'!M18/'A8-1'!M29</f>
        <v>0.026703370989601086</v>
      </c>
      <c r="N18" s="15">
        <f>'A8-1'!M18/'A8-1'!M29</f>
        <v>0.026703370989601086</v>
      </c>
    </row>
    <row r="19" spans="1:14" ht="17.25" customHeight="1">
      <c r="A19" s="21" t="s">
        <v>87</v>
      </c>
      <c r="B19" s="15">
        <f>'A8-1'!B20/'A8-1'!B29</f>
        <v>0.044002804193515835</v>
      </c>
      <c r="C19" s="15">
        <f>'A8-1'!C20/'A8-1'!C29</f>
        <v>0.02691761019632027</v>
      </c>
      <c r="D19" s="15">
        <f>'A8-1'!D20/'A8-1'!D29</f>
        <v>0.027734504478539253</v>
      </c>
      <c r="E19" s="15">
        <f>'A8-1'!E20/'A8-1'!E29</f>
        <v>0.028844664465129434</v>
      </c>
      <c r="F19" s="15">
        <f>'A8-1'!F20/'A8-1'!F29</f>
        <v>0.023201526592560653</v>
      </c>
      <c r="G19" s="15">
        <f>'A8-1'!G20/'A8-1'!G29</f>
        <v>0.022959811609588054</v>
      </c>
      <c r="H19" s="15">
        <f>'A8-1'!H20/'A8-1'!H29</f>
        <v>0.024344536656872202</v>
      </c>
      <c r="I19" s="15">
        <f>'A8-1'!I20/'A8-1'!I29</f>
        <v>0.025350570695502287</v>
      </c>
      <c r="J19" s="15">
        <f>'A8-1'!J20/'A8-1'!J29</f>
        <v>0.02752640273562662</v>
      </c>
      <c r="K19" s="15">
        <f>'A8-1'!K20/'A8-1'!K29</f>
        <v>0.026240665036004113</v>
      </c>
      <c r="L19" s="15">
        <f>'A8-1'!L20/'A8-1'!L29</f>
        <v>0.02744927067916685</v>
      </c>
      <c r="M19" s="15">
        <f>'A8-1'!M20/'A8-1'!M29</f>
        <v>0.03321170503889041</v>
      </c>
      <c r="N19" s="15">
        <f>'A8-1'!M20/'A8-1'!M29</f>
        <v>0.03321170503889041</v>
      </c>
    </row>
    <row r="20" spans="1:14" ht="17.25" customHeight="1">
      <c r="A20" s="40" t="s">
        <v>64</v>
      </c>
      <c r="B20" s="15">
        <f>'A8-1'!B21/'A8-1'!B29</f>
        <v>0.4872881734601427</v>
      </c>
      <c r="C20" s="15">
        <f>'A8-1'!C21/'A8-1'!C29</f>
        <v>0.520570433163675</v>
      </c>
      <c r="D20" s="15">
        <f>'A8-1'!D21/'A8-1'!D29</f>
        <v>0.5227733388308254</v>
      </c>
      <c r="E20" s="15">
        <f>'A8-1'!E21/'A8-1'!E29</f>
        <v>0.5217723073483929</v>
      </c>
      <c r="F20" s="15">
        <f>'A8-1'!F21/'A8-1'!F29</f>
        <v>0.5249670624108038</v>
      </c>
      <c r="G20" s="15">
        <f>'A8-1'!G21/'A8-1'!G29</f>
        <v>0.535649105488676</v>
      </c>
      <c r="H20" s="15">
        <f>'A8-1'!H21/'A8-1'!H29</f>
        <v>0.5526775611543697</v>
      </c>
      <c r="I20" s="15">
        <f>'A8-1'!I21/'A8-1'!I29</f>
        <v>0.5793722445319135</v>
      </c>
      <c r="J20" s="15">
        <f>'A8-1'!J21/'A8-1'!J29</f>
        <v>0.5762964384624258</v>
      </c>
      <c r="K20" s="15">
        <f>'A8-1'!K21/'A8-1'!K29</f>
        <v>0.596508494748309</v>
      </c>
      <c r="L20" s="15">
        <f>'A8-1'!L21/'A8-1'!L29</f>
        <v>0.5677006259191165</v>
      </c>
      <c r="M20" s="15">
        <f>'A8-1'!M21/'A8-1'!M29</f>
        <v>0.5911953165100676</v>
      </c>
      <c r="N20" s="15">
        <f>'A8-1'!M21/'A8-1'!M29</f>
        <v>0.5911953165100676</v>
      </c>
    </row>
    <row r="21" spans="1:14" ht="17.25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313"/>
      <c r="L21" s="313"/>
      <c r="N21" s="314"/>
    </row>
    <row r="22" spans="1:14" ht="17.25" customHeight="1">
      <c r="A22" s="28" t="s">
        <v>84</v>
      </c>
      <c r="B22" s="15">
        <f>'A8-1'!B23/'A8-1'!$B$29</f>
        <v>0.1396093355489949</v>
      </c>
      <c r="C22" s="15">
        <f>'A8-1'!C23/'A8-1'!$B$29</f>
        <v>0.18912801848892513</v>
      </c>
      <c r="D22" s="15">
        <f>'A8-1'!D23/'A8-1'!$B$29</f>
        <v>0.18702511048559714</v>
      </c>
      <c r="E22" s="15">
        <f>'A8-1'!E23/'A8-1'!$B$29</f>
        <v>0.170044208119577</v>
      </c>
      <c r="F22" s="15">
        <f>'A8-1'!F23/'A8-1'!$B$29</f>
        <v>0.15562508685995108</v>
      </c>
      <c r="G22" s="15">
        <f>'A8-1'!G23/'A8-1'!$B$29</f>
        <v>0.1856552633322921</v>
      </c>
      <c r="H22" s="15">
        <f>'A8-1'!H23/'A8-1'!$B$29</f>
        <v>0.18210410582388498</v>
      </c>
      <c r="I22" s="15">
        <f>'A8-1'!I23/'A8-1'!$B$29</f>
        <v>0.15903240632719895</v>
      </c>
      <c r="J22" s="15">
        <f>'A8-1'!J23/'A8-1'!$B$29</f>
        <v>0.14536328114357616</v>
      </c>
      <c r="K22" s="15">
        <f>'A8-1'!K23/'A8-1'!$B$29</f>
        <v>0.11704040264217734</v>
      </c>
      <c r="L22" s="16">
        <f>'A8-1'!L23/'A8-1'!$B$29</f>
        <v>0.10936467142734246</v>
      </c>
      <c r="M22" s="16">
        <f>'A8-1'!M23/'A8-1'!$B$29</f>
        <v>0.09253598968589234</v>
      </c>
      <c r="N22" s="16">
        <f>'A8-1'!M23/'A8-1'!$B$29</f>
        <v>0.09253598968589234</v>
      </c>
    </row>
    <row r="23" spans="1:14" ht="17.25" customHeight="1">
      <c r="A23" s="194"/>
      <c r="B23" s="195"/>
      <c r="C23" s="195"/>
      <c r="D23" s="195"/>
      <c r="E23" s="195"/>
      <c r="F23" s="195"/>
      <c r="G23" s="195"/>
      <c r="H23" s="195"/>
      <c r="I23" s="195"/>
      <c r="J23" s="195"/>
      <c r="K23" s="311"/>
      <c r="L23" s="311"/>
      <c r="N23" s="310"/>
    </row>
    <row r="24" spans="1:14" ht="17.25" customHeight="1">
      <c r="A24" s="41" t="s">
        <v>88</v>
      </c>
      <c r="B24" s="15" t="s">
        <v>23</v>
      </c>
      <c r="C24" s="15" t="s">
        <v>23</v>
      </c>
      <c r="D24" s="15" t="s">
        <v>23</v>
      </c>
      <c r="E24" s="15" t="s">
        <v>23</v>
      </c>
      <c r="F24" s="15" t="s">
        <v>23</v>
      </c>
      <c r="G24" s="15" t="s">
        <v>23</v>
      </c>
      <c r="H24" s="15" t="s">
        <v>23</v>
      </c>
      <c r="I24" s="15">
        <f>'A8-1'!I25/'A8-1'!$I$29</f>
        <v>0.010866010950266621</v>
      </c>
      <c r="J24" s="15">
        <f>'A8-1'!J25/'A8-1'!$I$29</f>
        <v>0.013698720250302927</v>
      </c>
      <c r="K24" s="15">
        <f>'A8-1'!K25/'A8-1'!$I$29</f>
        <v>0.015913106059277822</v>
      </c>
      <c r="L24" s="16">
        <f>'A8-1'!L25/'A8-1'!$I$29</f>
        <v>0.016061123605050305</v>
      </c>
      <c r="M24" s="16">
        <f>'A8-1'!M25/'A8-1'!$I$29</f>
        <v>0.016865449934812114</v>
      </c>
      <c r="N24" s="16">
        <f>'A8-1'!M25/'A8-1'!$I$29</f>
        <v>0.016865449934812114</v>
      </c>
    </row>
    <row r="25" spans="1:14" ht="17.25" customHeight="1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87"/>
      <c r="L25" s="311"/>
      <c r="N25" s="310"/>
    </row>
    <row r="26" spans="1:14" ht="17.25" customHeight="1">
      <c r="A26" s="19" t="s">
        <v>71</v>
      </c>
      <c r="B26" s="15">
        <f>'A8-1'!B27/'A8-1'!$B$29</f>
        <v>0.08608568482567022</v>
      </c>
      <c r="C26" s="15">
        <f>'A8-1'!C27/'A8-1'!$B$29</f>
        <v>0.026106824942790152</v>
      </c>
      <c r="D26" s="15">
        <f>'A8-1'!D27/'A8-1'!$B$29</f>
        <v>0.02839339131860412</v>
      </c>
      <c r="E26" s="15">
        <f>'A8-1'!E27/'A8-1'!$B$29</f>
        <v>0.04460367663264884</v>
      </c>
      <c r="F26" s="15">
        <f>'A8-1'!F27/'A8-1'!$B$29</f>
        <v>0.04397456792739274</v>
      </c>
      <c r="G26" s="15">
        <f>'A8-1'!G27/'A8-1'!$B$29</f>
        <v>0.038876519412968054</v>
      </c>
      <c r="H26" s="15">
        <f>'A8-1'!H27/'A8-1'!$B$29</f>
        <v>0.05131887650457387</v>
      </c>
      <c r="I26" s="15">
        <f>'A8-1'!I27/'A8-1'!$B$29</f>
        <v>0.04310670604236758</v>
      </c>
      <c r="J26" s="15">
        <f>'A8-1'!J27/'A8-1'!$B$29</f>
        <v>0.052310605933703756</v>
      </c>
      <c r="K26" s="16">
        <f>'A8-1'!K27/'A8-1'!$B$29</f>
        <v>0.04520596659777749</v>
      </c>
      <c r="L26" s="16">
        <f>'A8-1'!L27/'A8-1'!$B$29</f>
        <v>0.06322511603893828</v>
      </c>
      <c r="M26" s="16">
        <f>'A8-1'!M27/'A8-1'!$B$29</f>
        <v>0.04266046127756609</v>
      </c>
      <c r="N26" s="16">
        <f>'A8-1'!M27/'A8-1'!$B$29</f>
        <v>0.04266046127756609</v>
      </c>
    </row>
    <row r="27" spans="1:14" ht="17.25" customHeight="1">
      <c r="A27" s="197"/>
      <c r="B27" s="198"/>
      <c r="C27" s="198"/>
      <c r="D27" s="198"/>
      <c r="E27" s="198"/>
      <c r="F27" s="198"/>
      <c r="G27" s="198"/>
      <c r="H27" s="198"/>
      <c r="I27" s="198"/>
      <c r="J27" s="198"/>
      <c r="K27" s="187"/>
      <c r="L27" s="4"/>
      <c r="N27" s="310"/>
    </row>
    <row r="28" spans="1:14" ht="17.25" customHeight="1">
      <c r="A28" s="21" t="s">
        <v>65</v>
      </c>
      <c r="B28" s="16">
        <f>SUM(B12,B20,B22,B24,B26)</f>
        <v>0.9999999999999848</v>
      </c>
      <c r="C28" s="16">
        <v>0.9999999999999858</v>
      </c>
      <c r="D28" s="16">
        <v>0.9999999999999858</v>
      </c>
      <c r="E28" s="16">
        <v>0.9999999999999858</v>
      </c>
      <c r="F28" s="16">
        <v>0.9999999999999858</v>
      </c>
      <c r="G28" s="16">
        <v>0.9999999999999858</v>
      </c>
      <c r="H28" s="16">
        <v>0.9999999999999858</v>
      </c>
      <c r="I28" s="16">
        <v>0.9999999999999858</v>
      </c>
      <c r="J28" s="16">
        <v>0.9999999999999858</v>
      </c>
      <c r="K28" s="16">
        <v>0.9999999999999858</v>
      </c>
      <c r="L28" s="16">
        <v>0.9999999999999858</v>
      </c>
      <c r="M28" s="16">
        <v>0.9999999999999858</v>
      </c>
      <c r="N28" s="16">
        <v>0.9999999999999858</v>
      </c>
    </row>
    <row r="29" spans="1:10" ht="17.25" customHeight="1">
      <c r="A29" s="1" t="s">
        <v>138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9" ht="18" customHeight="1">
      <c r="A30" s="201" t="s">
        <v>120</v>
      </c>
      <c r="B30" s="202" t="s">
        <v>120</v>
      </c>
      <c r="C30" s="202" t="s">
        <v>120</v>
      </c>
      <c r="D30" s="202" t="s">
        <v>120</v>
      </c>
      <c r="E30" s="202" t="s">
        <v>120</v>
      </c>
      <c r="F30" s="202" t="s">
        <v>120</v>
      </c>
      <c r="G30" s="202" t="s">
        <v>120</v>
      </c>
      <c r="H30" s="202" t="s">
        <v>120</v>
      </c>
      <c r="I30" s="202" t="s">
        <v>120</v>
      </c>
    </row>
    <row r="31" ht="17.25" customHeight="1">
      <c r="A31" s="46" t="s">
        <v>89</v>
      </c>
    </row>
  </sheetData>
  <sheetProtection/>
  <mergeCells count="8">
    <mergeCell ref="A1:N2"/>
    <mergeCell ref="A30:I30"/>
    <mergeCell ref="B5:J5"/>
    <mergeCell ref="B13:J13"/>
    <mergeCell ref="A21:J21"/>
    <mergeCell ref="A23:J23"/>
    <mergeCell ref="A25:J25"/>
    <mergeCell ref="A27:J27"/>
  </mergeCells>
  <printOptions horizontalCentered="1"/>
  <pageMargins left="0.75" right="0.75" top="0.75" bottom="0.5" header="0.7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60" zoomScalePageLayoutView="0" workbookViewId="0" topLeftCell="A1">
      <selection activeCell="AB14" sqref="AB14"/>
    </sheetView>
  </sheetViews>
  <sheetFormatPr defaultColWidth="9.140625" defaultRowHeight="17.25" customHeight="1"/>
  <cols>
    <col min="1" max="1" width="29.00390625" style="1" customWidth="1"/>
    <col min="2" max="9" width="9.421875" style="1" customWidth="1"/>
    <col min="10" max="13" width="9.140625" style="1" customWidth="1"/>
    <col min="14" max="14" width="24.140625" style="1" hidden="1" customWidth="1"/>
    <col min="15" max="26" width="0" style="1" hidden="1" customWidth="1"/>
    <col min="27" max="32" width="9.140625" style="1" customWidth="1"/>
    <col min="33" max="33" width="26.57421875" style="1" customWidth="1"/>
    <col min="34" max="16384" width="9.140625" style="1" customWidth="1"/>
  </cols>
  <sheetData>
    <row r="1" spans="1:15" ht="21" customHeight="1" thickBot="1">
      <c r="A1" s="193" t="s">
        <v>173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O1" s="52"/>
    </row>
    <row r="2" spans="1:26" ht="33.75" customHeight="1" thickTop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03"/>
      <c r="O2" s="206" t="s">
        <v>141</v>
      </c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8"/>
    </row>
    <row r="3" spans="14:26" ht="21" customHeight="1">
      <c r="N3" s="204"/>
      <c r="O3" s="85" t="s">
        <v>153</v>
      </c>
      <c r="P3" s="86" t="s">
        <v>154</v>
      </c>
      <c r="Q3" s="86" t="s">
        <v>155</v>
      </c>
      <c r="R3" s="86" t="s">
        <v>156</v>
      </c>
      <c r="S3" s="86" t="s">
        <v>157</v>
      </c>
      <c r="T3" s="86" t="s">
        <v>158</v>
      </c>
      <c r="U3" s="86" t="s">
        <v>159</v>
      </c>
      <c r="V3" s="86" t="s">
        <v>160</v>
      </c>
      <c r="W3" s="86" t="s">
        <v>161</v>
      </c>
      <c r="X3" s="86" t="s">
        <v>162</v>
      </c>
      <c r="Y3" s="86" t="s">
        <v>163</v>
      </c>
      <c r="Z3" s="87" t="s">
        <v>164</v>
      </c>
    </row>
    <row r="4" spans="1:26" s="13" customFormat="1" ht="17.25" customHeight="1" thickBot="1">
      <c r="A4" s="260"/>
      <c r="B4" s="260">
        <v>2000</v>
      </c>
      <c r="C4" s="260">
        <v>2001</v>
      </c>
      <c r="D4" s="260">
        <v>2002</v>
      </c>
      <c r="E4" s="260">
        <v>2003</v>
      </c>
      <c r="F4" s="260">
        <v>2004</v>
      </c>
      <c r="G4" s="260">
        <v>2005</v>
      </c>
      <c r="H4" s="260">
        <v>2006</v>
      </c>
      <c r="I4" s="260">
        <v>2007</v>
      </c>
      <c r="J4" s="260">
        <v>2008</v>
      </c>
      <c r="K4" s="300">
        <v>2009</v>
      </c>
      <c r="L4" s="300">
        <v>2010</v>
      </c>
      <c r="M4" s="300">
        <v>2011</v>
      </c>
      <c r="N4" s="205"/>
      <c r="O4" s="304" t="s">
        <v>104</v>
      </c>
      <c r="P4" s="305" t="s">
        <v>104</v>
      </c>
      <c r="Q4" s="305" t="s">
        <v>104</v>
      </c>
      <c r="R4" s="305" t="s">
        <v>104</v>
      </c>
      <c r="S4" s="305" t="s">
        <v>104</v>
      </c>
      <c r="T4" s="305" t="s">
        <v>104</v>
      </c>
      <c r="U4" s="305" t="s">
        <v>104</v>
      </c>
      <c r="V4" s="305" t="s">
        <v>104</v>
      </c>
      <c r="W4" s="305" t="s">
        <v>104</v>
      </c>
      <c r="X4" s="305" t="s">
        <v>104</v>
      </c>
      <c r="Y4" s="305" t="s">
        <v>104</v>
      </c>
      <c r="Z4" s="306" t="s">
        <v>104</v>
      </c>
    </row>
    <row r="5" spans="1:26" ht="17.25" customHeight="1" thickTop="1">
      <c r="A5" s="20" t="s">
        <v>61</v>
      </c>
      <c r="B5" s="195"/>
      <c r="C5" s="195"/>
      <c r="D5" s="195"/>
      <c r="E5" s="195"/>
      <c r="F5" s="195"/>
      <c r="G5" s="195"/>
      <c r="H5" s="195"/>
      <c r="I5" s="195"/>
      <c r="J5" s="195"/>
      <c r="K5" s="200"/>
      <c r="L5" s="188"/>
      <c r="M5" s="190"/>
      <c r="N5" s="91" t="s">
        <v>31</v>
      </c>
      <c r="O5" s="92">
        <v>3818.415149613641</v>
      </c>
      <c r="P5" s="93">
        <v>4560.647711533996</v>
      </c>
      <c r="Q5" s="93">
        <v>4223.373002767638</v>
      </c>
      <c r="R5" s="93">
        <v>3958.484430627382</v>
      </c>
      <c r="S5" s="93">
        <v>4332.151540150527</v>
      </c>
      <c r="T5" s="93">
        <v>4009.8606319651667</v>
      </c>
      <c r="U5" s="93">
        <v>4293.5242266752775</v>
      </c>
      <c r="V5" s="93">
        <v>3886.625659972616</v>
      </c>
      <c r="W5" s="93">
        <v>3647.91438135993</v>
      </c>
      <c r="X5" s="93">
        <v>3495.9172177755263</v>
      </c>
      <c r="Y5" s="93">
        <v>3320.884786155091</v>
      </c>
      <c r="Z5" s="94">
        <v>3074.313501061702</v>
      </c>
    </row>
    <row r="6" spans="1:26" ht="17.25" customHeight="1">
      <c r="A6" s="21" t="s">
        <v>76</v>
      </c>
      <c r="B6" s="29">
        <f>SUM(B7:B9)</f>
        <v>6680.351878037398</v>
      </c>
      <c r="C6" s="29">
        <f aca="true" t="shared" si="0" ref="C6:J6">SUM(C7:C9)</f>
        <v>7134.593241192845</v>
      </c>
      <c r="D6" s="29">
        <f t="shared" si="0"/>
        <v>7154.391027943071</v>
      </c>
      <c r="E6" s="29">
        <f t="shared" si="0"/>
        <v>6457.285551137265</v>
      </c>
      <c r="F6" s="29">
        <f t="shared" si="0"/>
        <v>6560.573160971908</v>
      </c>
      <c r="G6" s="29">
        <f t="shared" si="0"/>
        <v>5870.19951555012</v>
      </c>
      <c r="H6" s="29">
        <f t="shared" si="0"/>
        <v>6231.838237726303</v>
      </c>
      <c r="I6" s="29">
        <f t="shared" si="0"/>
        <v>5811.494966621226</v>
      </c>
      <c r="J6" s="29">
        <f t="shared" si="0"/>
        <v>5646.340501585344</v>
      </c>
      <c r="K6" s="29">
        <f>SUM(K7:K9)</f>
        <v>5225.030125471223</v>
      </c>
      <c r="L6" s="29">
        <f>SUM(L7:L9)</f>
        <v>4959.084520824117</v>
      </c>
      <c r="M6" s="29">
        <f>SUM(M7:M9)</f>
        <v>4352.035974205242</v>
      </c>
      <c r="N6" s="95" t="s">
        <v>32</v>
      </c>
      <c r="O6" s="96">
        <v>1914.8876417979016</v>
      </c>
      <c r="P6" s="97">
        <v>1740.4541871846368</v>
      </c>
      <c r="Q6" s="97">
        <v>1974.235870082423</v>
      </c>
      <c r="R6" s="97">
        <v>1560.9512164694745</v>
      </c>
      <c r="S6" s="97">
        <v>1512.949433227976</v>
      </c>
      <c r="T6" s="97">
        <v>1070.9569285344855</v>
      </c>
      <c r="U6" s="97">
        <v>1239.635347373245</v>
      </c>
      <c r="V6" s="97">
        <v>1250.0475843084146</v>
      </c>
      <c r="W6" s="97">
        <v>1020.6117393434794</v>
      </c>
      <c r="X6" s="97">
        <v>1119.906124600538</v>
      </c>
      <c r="Y6" s="97">
        <v>950.0631492366392</v>
      </c>
      <c r="Z6" s="98">
        <v>714.6662804657856</v>
      </c>
    </row>
    <row r="7" spans="1:26" ht="17.25" customHeight="1">
      <c r="A7" s="24" t="s">
        <v>31</v>
      </c>
      <c r="B7" s="29">
        <f>O5</f>
        <v>3818.415149613641</v>
      </c>
      <c r="C7" s="29">
        <f aca="true" t="shared" si="1" ref="C7:M7">P5</f>
        <v>4560.647711533996</v>
      </c>
      <c r="D7" s="29">
        <f t="shared" si="1"/>
        <v>4223.373002767638</v>
      </c>
      <c r="E7" s="29">
        <f t="shared" si="1"/>
        <v>3958.484430627382</v>
      </c>
      <c r="F7" s="29">
        <f t="shared" si="1"/>
        <v>4332.151540150527</v>
      </c>
      <c r="G7" s="29">
        <f t="shared" si="1"/>
        <v>4009.8606319651667</v>
      </c>
      <c r="H7" s="29">
        <f t="shared" si="1"/>
        <v>4293.5242266752775</v>
      </c>
      <c r="I7" s="29">
        <f t="shared" si="1"/>
        <v>3886.625659972616</v>
      </c>
      <c r="J7" s="29">
        <f t="shared" si="1"/>
        <v>3647.91438135993</v>
      </c>
      <c r="K7" s="29">
        <f t="shared" si="1"/>
        <v>3495.9172177755263</v>
      </c>
      <c r="L7" s="29">
        <f t="shared" si="1"/>
        <v>3320.884786155091</v>
      </c>
      <c r="M7" s="29">
        <f t="shared" si="1"/>
        <v>3074.313501061702</v>
      </c>
      <c r="N7" s="95" t="s">
        <v>35</v>
      </c>
      <c r="O7" s="96">
        <v>947.0490866258551</v>
      </c>
      <c r="P7" s="97">
        <v>833.4913424742123</v>
      </c>
      <c r="Q7" s="97">
        <v>956.7821550930098</v>
      </c>
      <c r="R7" s="97">
        <v>937.8499040404087</v>
      </c>
      <c r="S7" s="97">
        <v>715.4721875934049</v>
      </c>
      <c r="T7" s="97">
        <v>789.3819550504678</v>
      </c>
      <c r="U7" s="97">
        <v>698.6786636777807</v>
      </c>
      <c r="V7" s="97">
        <v>674.8217223401952</v>
      </c>
      <c r="W7" s="97">
        <v>977.8143808819347</v>
      </c>
      <c r="X7" s="97">
        <v>609.2067830951581</v>
      </c>
      <c r="Y7" s="97">
        <v>688.1365854323864</v>
      </c>
      <c r="Z7" s="98">
        <v>563.0561926777549</v>
      </c>
    </row>
    <row r="8" spans="1:26" ht="17.25" customHeight="1">
      <c r="A8" s="24" t="s">
        <v>32</v>
      </c>
      <c r="B8" s="29">
        <f>O6</f>
        <v>1914.8876417979016</v>
      </c>
      <c r="C8" s="29">
        <f aca="true" t="shared" si="2" ref="C8:M8">P6</f>
        <v>1740.4541871846368</v>
      </c>
      <c r="D8" s="29">
        <f t="shared" si="2"/>
        <v>1974.235870082423</v>
      </c>
      <c r="E8" s="29">
        <f t="shared" si="2"/>
        <v>1560.9512164694745</v>
      </c>
      <c r="F8" s="29">
        <f t="shared" si="2"/>
        <v>1512.949433227976</v>
      </c>
      <c r="G8" s="29">
        <f t="shared" si="2"/>
        <v>1070.9569285344855</v>
      </c>
      <c r="H8" s="29">
        <f t="shared" si="2"/>
        <v>1239.635347373245</v>
      </c>
      <c r="I8" s="29">
        <f t="shared" si="2"/>
        <v>1250.0475843084146</v>
      </c>
      <c r="J8" s="29">
        <f t="shared" si="2"/>
        <v>1020.6117393434794</v>
      </c>
      <c r="K8" s="29">
        <f t="shared" si="2"/>
        <v>1119.906124600538</v>
      </c>
      <c r="L8" s="29">
        <f t="shared" si="2"/>
        <v>950.0631492366392</v>
      </c>
      <c r="M8" s="29">
        <f t="shared" si="2"/>
        <v>714.6662804657856</v>
      </c>
      <c r="N8" s="95" t="s">
        <v>116</v>
      </c>
      <c r="O8" s="96">
        <v>2056.5430749902966</v>
      </c>
      <c r="P8" s="97">
        <v>2048.9160755368025</v>
      </c>
      <c r="Q8" s="97">
        <v>2142.245654516392</v>
      </c>
      <c r="R8" s="97">
        <v>1610.021955017194</v>
      </c>
      <c r="S8" s="97">
        <v>1720.3837882053522</v>
      </c>
      <c r="T8" s="97">
        <v>1702.1680901345187</v>
      </c>
      <c r="U8" s="97">
        <v>1661.6245153346322</v>
      </c>
      <c r="V8" s="97">
        <v>1677.8612462537326</v>
      </c>
      <c r="W8" s="97">
        <v>1599.8705508279197</v>
      </c>
      <c r="X8" s="97">
        <v>1549.8803572764689</v>
      </c>
      <c r="Y8" s="97">
        <v>1508.8481437947833</v>
      </c>
      <c r="Z8" s="98">
        <v>1451.644170828381</v>
      </c>
    </row>
    <row r="9" spans="1:26" ht="17.25" customHeight="1">
      <c r="A9" s="24" t="s">
        <v>35</v>
      </c>
      <c r="B9" s="34">
        <f>O7</f>
        <v>947.0490866258551</v>
      </c>
      <c r="C9" s="34">
        <f aca="true" t="shared" si="3" ref="C9:M9">P7</f>
        <v>833.4913424742123</v>
      </c>
      <c r="D9" s="34">
        <f t="shared" si="3"/>
        <v>956.7821550930098</v>
      </c>
      <c r="E9" s="34">
        <f t="shared" si="3"/>
        <v>937.8499040404087</v>
      </c>
      <c r="F9" s="34">
        <f t="shared" si="3"/>
        <v>715.4721875934049</v>
      </c>
      <c r="G9" s="34">
        <f t="shared" si="3"/>
        <v>789.3819550504678</v>
      </c>
      <c r="H9" s="34">
        <f t="shared" si="3"/>
        <v>698.6786636777807</v>
      </c>
      <c r="I9" s="34">
        <f t="shared" si="3"/>
        <v>674.8217223401952</v>
      </c>
      <c r="J9" s="34">
        <f t="shared" si="3"/>
        <v>977.8143808819347</v>
      </c>
      <c r="K9" s="34">
        <f t="shared" si="3"/>
        <v>609.2067830951581</v>
      </c>
      <c r="L9" s="34">
        <f t="shared" si="3"/>
        <v>688.1365854323864</v>
      </c>
      <c r="M9" s="34">
        <f t="shared" si="3"/>
        <v>563.0561926777549</v>
      </c>
      <c r="N9" s="95" t="s">
        <v>117</v>
      </c>
      <c r="O9" s="96">
        <v>774.9966051233924</v>
      </c>
      <c r="P9" s="97">
        <v>419.1185651110006</v>
      </c>
      <c r="Q9" s="97">
        <v>443.50587049629104</v>
      </c>
      <c r="R9" s="97">
        <v>440.2664305515801</v>
      </c>
      <c r="S9" s="97">
        <v>446.8731617873944</v>
      </c>
      <c r="T9" s="97">
        <v>416.9296010288937</v>
      </c>
      <c r="U9" s="97">
        <v>372.17905477086896</v>
      </c>
      <c r="V9" s="97">
        <v>454.4093699746915</v>
      </c>
      <c r="W9" s="97">
        <v>483.1825485745567</v>
      </c>
      <c r="X9" s="97">
        <v>360.87508626434163</v>
      </c>
      <c r="Y9" s="97">
        <v>372.6676969565472</v>
      </c>
      <c r="Z9" s="98">
        <v>310.21633395641396</v>
      </c>
    </row>
    <row r="10" spans="1:26" ht="17.25" customHeight="1">
      <c r="A10" s="21" t="s">
        <v>75</v>
      </c>
      <c r="B10" s="321">
        <f>O8</f>
        <v>2056.5430749902966</v>
      </c>
      <c r="C10" s="321">
        <f aca="true" t="shared" si="4" ref="C10:M10">P8</f>
        <v>2048.9160755368025</v>
      </c>
      <c r="D10" s="321">
        <f t="shared" si="4"/>
        <v>2142.245654516392</v>
      </c>
      <c r="E10" s="321">
        <f t="shared" si="4"/>
        <v>1610.021955017194</v>
      </c>
      <c r="F10" s="321">
        <f t="shared" si="4"/>
        <v>1720.3837882053522</v>
      </c>
      <c r="G10" s="321">
        <f t="shared" si="4"/>
        <v>1702.1680901345187</v>
      </c>
      <c r="H10" s="321">
        <f t="shared" si="4"/>
        <v>1661.6245153346322</v>
      </c>
      <c r="I10" s="321">
        <f t="shared" si="4"/>
        <v>1677.8612462537326</v>
      </c>
      <c r="J10" s="321">
        <f t="shared" si="4"/>
        <v>1599.8705508279197</v>
      </c>
      <c r="K10" s="321">
        <f t="shared" si="4"/>
        <v>1549.8803572764689</v>
      </c>
      <c r="L10" s="321">
        <f t="shared" si="4"/>
        <v>1508.8481437947833</v>
      </c>
      <c r="M10" s="321">
        <f t="shared" si="4"/>
        <v>1451.644170828381</v>
      </c>
      <c r="N10" s="95" t="s">
        <v>147</v>
      </c>
      <c r="O10" s="96">
        <v>11326.550287419048</v>
      </c>
      <c r="P10" s="97">
        <v>11212.254680578517</v>
      </c>
      <c r="Q10" s="97">
        <v>11996.385755167305</v>
      </c>
      <c r="R10" s="97">
        <v>10706.99277063897</v>
      </c>
      <c r="S10" s="97">
        <v>11151.534709482705</v>
      </c>
      <c r="T10" s="97">
        <v>10809.020681287737</v>
      </c>
      <c r="U10" s="97">
        <v>9949.469307756115</v>
      </c>
      <c r="V10" s="97">
        <v>10202.085243788419</v>
      </c>
      <c r="W10" s="97">
        <v>9704.415274468694</v>
      </c>
      <c r="X10" s="97">
        <v>8580.409049731554</v>
      </c>
      <c r="Y10" s="97">
        <v>8088.361269191099</v>
      </c>
      <c r="Z10" s="98">
        <v>6706.727590620281</v>
      </c>
    </row>
    <row r="11" spans="1:26" ht="17.25" customHeight="1">
      <c r="A11" s="21" t="s">
        <v>15</v>
      </c>
      <c r="B11" s="321">
        <f>O9</f>
        <v>774.9966051233924</v>
      </c>
      <c r="C11" s="321">
        <f aca="true" t="shared" si="5" ref="C11:L11">P9</f>
        <v>419.1185651110006</v>
      </c>
      <c r="D11" s="321">
        <f t="shared" si="5"/>
        <v>443.50587049629104</v>
      </c>
      <c r="E11" s="321">
        <f t="shared" si="5"/>
        <v>440.2664305515801</v>
      </c>
      <c r="F11" s="321">
        <f t="shared" si="5"/>
        <v>446.8731617873944</v>
      </c>
      <c r="G11" s="321">
        <f t="shared" si="5"/>
        <v>416.9296010288937</v>
      </c>
      <c r="H11" s="321">
        <f t="shared" si="5"/>
        <v>372.17905477086896</v>
      </c>
      <c r="I11" s="321">
        <f t="shared" si="5"/>
        <v>454.4093699746915</v>
      </c>
      <c r="J11" s="321">
        <f t="shared" si="5"/>
        <v>483.1825485745567</v>
      </c>
      <c r="K11" s="321">
        <f t="shared" si="5"/>
        <v>360.87508626434163</v>
      </c>
      <c r="L11" s="321">
        <f t="shared" si="5"/>
        <v>372.6676969565472</v>
      </c>
      <c r="M11" s="321">
        <f>Z9</f>
        <v>310.21633395641396</v>
      </c>
      <c r="N11" s="95" t="s">
        <v>148</v>
      </c>
      <c r="O11" s="96">
        <v>852.8541535843667</v>
      </c>
      <c r="P11" s="97">
        <v>733.6710484964617</v>
      </c>
      <c r="Q11" s="97">
        <v>774.4909418018018</v>
      </c>
      <c r="R11" s="97">
        <v>738.5707250155493</v>
      </c>
      <c r="S11" s="97">
        <v>733.767324767518</v>
      </c>
      <c r="T11" s="97">
        <v>769.3942276544315</v>
      </c>
      <c r="U11" s="97">
        <v>611.5045618239666</v>
      </c>
      <c r="V11" s="97">
        <v>559.7541777748937</v>
      </c>
      <c r="W11" s="97">
        <v>536.7346392911336</v>
      </c>
      <c r="X11" s="97">
        <v>454.1005100080699</v>
      </c>
      <c r="Y11" s="97">
        <v>393.6099498143373</v>
      </c>
      <c r="Z11" s="98">
        <v>270.35956818749906</v>
      </c>
    </row>
    <row r="12" spans="1:26" ht="17.25" customHeight="1">
      <c r="A12" s="24" t="s">
        <v>64</v>
      </c>
      <c r="B12" s="29">
        <f>B6+B10+B11</f>
        <v>9511.891558151088</v>
      </c>
      <c r="C12" s="29">
        <f aca="true" t="shared" si="6" ref="C12:M12">C6+C10+C11</f>
        <v>9602.627881840648</v>
      </c>
      <c r="D12" s="29">
        <f t="shared" si="6"/>
        <v>9740.142552955753</v>
      </c>
      <c r="E12" s="29">
        <f t="shared" si="6"/>
        <v>8507.57393670604</v>
      </c>
      <c r="F12" s="29">
        <f t="shared" si="6"/>
        <v>8727.830110964655</v>
      </c>
      <c r="G12" s="29">
        <f t="shared" si="6"/>
        <v>7989.297206713532</v>
      </c>
      <c r="H12" s="29">
        <f t="shared" si="6"/>
        <v>8265.641807831806</v>
      </c>
      <c r="I12" s="29">
        <f t="shared" si="6"/>
        <v>7943.76558284965</v>
      </c>
      <c r="J12" s="29">
        <f t="shared" si="6"/>
        <v>7729.393600987821</v>
      </c>
      <c r="K12" s="29">
        <f t="shared" si="6"/>
        <v>7135.785569012034</v>
      </c>
      <c r="L12" s="29">
        <f t="shared" si="6"/>
        <v>6840.600361575447</v>
      </c>
      <c r="M12" s="29">
        <f t="shared" si="6"/>
        <v>6113.896478990037</v>
      </c>
      <c r="N12" s="95" t="s">
        <v>149</v>
      </c>
      <c r="O12" s="96">
        <v>578.150491862129</v>
      </c>
      <c r="P12" s="97">
        <v>571.9395964786281</v>
      </c>
      <c r="Q12" s="97">
        <v>574.3878055536463</v>
      </c>
      <c r="R12" s="97">
        <v>535.8239486014916</v>
      </c>
      <c r="S12" s="97">
        <v>598.3541633048267</v>
      </c>
      <c r="T12" s="97">
        <v>560.1575212383743</v>
      </c>
      <c r="U12" s="97">
        <v>523.8720468793814</v>
      </c>
      <c r="V12" s="97">
        <v>549.5443400189088</v>
      </c>
      <c r="W12" s="97">
        <v>656.9435233865214</v>
      </c>
      <c r="X12" s="97">
        <v>521.199182934639</v>
      </c>
      <c r="Y12" s="97">
        <v>483.82835633630043</v>
      </c>
      <c r="Z12" s="98">
        <v>365.8882191679053</v>
      </c>
    </row>
    <row r="13" spans="1:26" ht="17.25" customHeight="1">
      <c r="A13" s="20" t="s">
        <v>74</v>
      </c>
      <c r="B13" s="195"/>
      <c r="C13" s="195"/>
      <c r="D13" s="195"/>
      <c r="E13" s="195"/>
      <c r="F13" s="195"/>
      <c r="G13" s="195"/>
      <c r="H13" s="195"/>
      <c r="I13" s="195"/>
      <c r="J13" s="195"/>
      <c r="K13" s="200"/>
      <c r="L13" s="200"/>
      <c r="M13" s="209"/>
      <c r="N13" s="95" t="s">
        <v>150</v>
      </c>
      <c r="O13" s="96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539.6704271877285</v>
      </c>
      <c r="W13" s="97">
        <v>774.0112950710493</v>
      </c>
      <c r="X13" s="97">
        <v>931.8597641771926</v>
      </c>
      <c r="Y13" s="97">
        <v>964.2697027651858</v>
      </c>
      <c r="Z13" s="98">
        <v>765.675275873325</v>
      </c>
    </row>
    <row r="14" spans="1:26" ht="17.25" customHeight="1">
      <c r="A14" s="21" t="s">
        <v>8</v>
      </c>
      <c r="B14" s="29">
        <f>O10</f>
        <v>11326.550287419048</v>
      </c>
      <c r="C14" s="29">
        <f aca="true" t="shared" si="7" ref="C14:M14">P10</f>
        <v>11212.254680578517</v>
      </c>
      <c r="D14" s="29">
        <f t="shared" si="7"/>
        <v>11996.385755167305</v>
      </c>
      <c r="E14" s="29">
        <f t="shared" si="7"/>
        <v>10706.99277063897</v>
      </c>
      <c r="F14" s="29">
        <f t="shared" si="7"/>
        <v>11151.534709482705</v>
      </c>
      <c r="G14" s="29">
        <f t="shared" si="7"/>
        <v>10809.020681287737</v>
      </c>
      <c r="H14" s="29">
        <f t="shared" si="7"/>
        <v>9949.469307756115</v>
      </c>
      <c r="I14" s="29">
        <f t="shared" si="7"/>
        <v>10202.085243788419</v>
      </c>
      <c r="J14" s="29">
        <f t="shared" si="7"/>
        <v>9704.415274468694</v>
      </c>
      <c r="K14" s="29">
        <f t="shared" si="7"/>
        <v>8580.409049731554</v>
      </c>
      <c r="L14" s="29">
        <f t="shared" si="7"/>
        <v>8088.361269191099</v>
      </c>
      <c r="M14" s="29">
        <f t="shared" si="7"/>
        <v>6706.727590620281</v>
      </c>
      <c r="N14" s="95" t="s">
        <v>71</v>
      </c>
      <c r="O14" s="96">
        <v>361.05407927092966</v>
      </c>
      <c r="P14" s="97">
        <v>1701.2455870746828</v>
      </c>
      <c r="Q14" s="97">
        <v>1981.8758341807227</v>
      </c>
      <c r="R14" s="97">
        <v>1175.7301838529797</v>
      </c>
      <c r="S14" s="97">
        <v>1184.574646628574</v>
      </c>
      <c r="T14" s="97">
        <v>1013.3231576851869</v>
      </c>
      <c r="U14" s="97">
        <v>823.8782594103463</v>
      </c>
      <c r="V14" s="97">
        <v>966.1011258588363</v>
      </c>
      <c r="W14" s="97">
        <v>1353.4834804722473</v>
      </c>
      <c r="X14" s="97">
        <v>667.0441366313232</v>
      </c>
      <c r="Y14" s="97">
        <v>784.7476166546123</v>
      </c>
      <c r="Z14" s="98">
        <v>1418.4160568440955</v>
      </c>
    </row>
    <row r="15" spans="1:26" ht="17.25" customHeight="1" thickBot="1">
      <c r="A15" s="21" t="s">
        <v>33</v>
      </c>
      <c r="B15" s="29">
        <f>O11</f>
        <v>852.8541535843667</v>
      </c>
      <c r="C15" s="29">
        <f aca="true" t="shared" si="8" ref="C15:M15">P11</f>
        <v>733.6710484964617</v>
      </c>
      <c r="D15" s="29">
        <f t="shared" si="8"/>
        <v>774.4909418018018</v>
      </c>
      <c r="E15" s="29">
        <f t="shared" si="8"/>
        <v>738.5707250155493</v>
      </c>
      <c r="F15" s="29">
        <f t="shared" si="8"/>
        <v>733.767324767518</v>
      </c>
      <c r="G15" s="29">
        <f t="shared" si="8"/>
        <v>769.3942276544315</v>
      </c>
      <c r="H15" s="29">
        <f t="shared" si="8"/>
        <v>611.5045618239666</v>
      </c>
      <c r="I15" s="29">
        <f t="shared" si="8"/>
        <v>559.7541777748937</v>
      </c>
      <c r="J15" s="29">
        <f t="shared" si="8"/>
        <v>536.7346392911336</v>
      </c>
      <c r="K15" s="29">
        <f t="shared" si="8"/>
        <v>454.1005100080699</v>
      </c>
      <c r="L15" s="29">
        <f t="shared" si="8"/>
        <v>393.6099498143373</v>
      </c>
      <c r="M15" s="29">
        <f t="shared" si="8"/>
        <v>270.35956818749906</v>
      </c>
      <c r="N15" s="99" t="s">
        <v>64</v>
      </c>
      <c r="O15" s="100">
        <v>22630.500570287655</v>
      </c>
      <c r="P15" s="101">
        <v>23821.73879446921</v>
      </c>
      <c r="Q15" s="101">
        <v>25067.282889659225</v>
      </c>
      <c r="R15" s="101">
        <v>21664.691564815297</v>
      </c>
      <c r="S15" s="101">
        <v>22396.060955147845</v>
      </c>
      <c r="T15" s="101">
        <v>21141.192794579274</v>
      </c>
      <c r="U15" s="101">
        <v>20174.365983702046</v>
      </c>
      <c r="V15" s="101">
        <v>20760.920897478318</v>
      </c>
      <c r="W15" s="101">
        <v>20754.981813677903</v>
      </c>
      <c r="X15" s="101">
        <v>18290.39821249511</v>
      </c>
      <c r="Y15" s="101">
        <v>17555.417256336685</v>
      </c>
      <c r="Z15" s="102">
        <v>15640.963189683194</v>
      </c>
    </row>
    <row r="16" spans="1:14" ht="17.25" customHeight="1" thickTop="1">
      <c r="A16" s="21" t="s">
        <v>34</v>
      </c>
      <c r="B16" s="29">
        <f>O12</f>
        <v>578.150491862129</v>
      </c>
      <c r="C16" s="29">
        <f aca="true" t="shared" si="9" ref="C16:M16">P12</f>
        <v>571.9395964786281</v>
      </c>
      <c r="D16" s="29">
        <f t="shared" si="9"/>
        <v>574.3878055536463</v>
      </c>
      <c r="E16" s="29">
        <f t="shared" si="9"/>
        <v>535.8239486014916</v>
      </c>
      <c r="F16" s="29">
        <f t="shared" si="9"/>
        <v>598.3541633048267</v>
      </c>
      <c r="G16" s="29">
        <f t="shared" si="9"/>
        <v>560.1575212383743</v>
      </c>
      <c r="H16" s="29">
        <f t="shared" si="9"/>
        <v>523.8720468793814</v>
      </c>
      <c r="I16" s="29">
        <f t="shared" si="9"/>
        <v>549.5443400189088</v>
      </c>
      <c r="J16" s="29">
        <f t="shared" si="9"/>
        <v>656.9435233865214</v>
      </c>
      <c r="K16" s="29">
        <f t="shared" si="9"/>
        <v>521.199182934639</v>
      </c>
      <c r="L16" s="29">
        <f t="shared" si="9"/>
        <v>483.82835633630043</v>
      </c>
      <c r="M16" s="29">
        <f t="shared" si="9"/>
        <v>365.8882191679053</v>
      </c>
      <c r="N16" s="54"/>
    </row>
    <row r="17" spans="1:14" ht="17.25" customHeight="1">
      <c r="A17" s="24" t="s">
        <v>64</v>
      </c>
      <c r="B17" s="29">
        <f>B14+B15+B16</f>
        <v>12757.554932865543</v>
      </c>
      <c r="C17" s="29">
        <f aca="true" t="shared" si="10" ref="C17:M17">C14+C15+C16</f>
        <v>12517.865325553608</v>
      </c>
      <c r="D17" s="29">
        <f t="shared" si="10"/>
        <v>13345.264502522752</v>
      </c>
      <c r="E17" s="29">
        <f t="shared" si="10"/>
        <v>11981.387444256012</v>
      </c>
      <c r="F17" s="29">
        <f t="shared" si="10"/>
        <v>12483.656197555048</v>
      </c>
      <c r="G17" s="29">
        <f t="shared" si="10"/>
        <v>12138.572430180542</v>
      </c>
      <c r="H17" s="29">
        <f t="shared" si="10"/>
        <v>11084.845916459464</v>
      </c>
      <c r="I17" s="29">
        <f t="shared" si="10"/>
        <v>11311.383761582221</v>
      </c>
      <c r="J17" s="29">
        <f t="shared" si="10"/>
        <v>10898.093437146348</v>
      </c>
      <c r="K17" s="29">
        <f t="shared" si="10"/>
        <v>9555.708742674262</v>
      </c>
      <c r="L17" s="29">
        <f t="shared" si="10"/>
        <v>8965.799575341736</v>
      </c>
      <c r="M17" s="29">
        <f t="shared" si="10"/>
        <v>7342.975377975686</v>
      </c>
      <c r="N17" s="54"/>
    </row>
    <row r="18" spans="1:14" ht="17.25" customHeight="1">
      <c r="A18" s="20"/>
      <c r="B18" s="195"/>
      <c r="C18" s="195"/>
      <c r="D18" s="195"/>
      <c r="E18" s="195"/>
      <c r="F18" s="195"/>
      <c r="G18" s="195"/>
      <c r="H18" s="195"/>
      <c r="I18" s="195"/>
      <c r="J18" s="195"/>
      <c r="K18" s="200"/>
      <c r="L18" s="188"/>
      <c r="M18" s="190"/>
      <c r="N18" s="54"/>
    </row>
    <row r="19" spans="1:14" ht="17.25" customHeight="1">
      <c r="A19" s="41" t="s">
        <v>88</v>
      </c>
      <c r="B19" s="16" t="s">
        <v>23</v>
      </c>
      <c r="C19" s="16" t="s">
        <v>23</v>
      </c>
      <c r="D19" s="16" t="s">
        <v>23</v>
      </c>
      <c r="E19" s="16" t="s">
        <v>23</v>
      </c>
      <c r="F19" s="16" t="s">
        <v>23</v>
      </c>
      <c r="G19" s="16" t="s">
        <v>23</v>
      </c>
      <c r="H19" s="16" t="s">
        <v>23</v>
      </c>
      <c r="I19" s="29">
        <f>V13</f>
        <v>539.6704271877285</v>
      </c>
      <c r="J19" s="29">
        <f>W13</f>
        <v>774.0112950710493</v>
      </c>
      <c r="K19" s="29">
        <f>X13</f>
        <v>931.8597641771926</v>
      </c>
      <c r="L19" s="29">
        <f>Y13</f>
        <v>964.2697027651858</v>
      </c>
      <c r="M19" s="29">
        <f>Z13</f>
        <v>765.675275873325</v>
      </c>
      <c r="N19" s="54"/>
    </row>
    <row r="20" spans="1:14" ht="17.25" customHeight="1">
      <c r="A20" s="20"/>
      <c r="B20" s="195"/>
      <c r="C20" s="195"/>
      <c r="D20" s="195"/>
      <c r="E20" s="195"/>
      <c r="F20" s="195"/>
      <c r="G20" s="195"/>
      <c r="H20" s="195"/>
      <c r="I20" s="195"/>
      <c r="J20" s="195"/>
      <c r="K20" s="200"/>
      <c r="L20" s="308"/>
      <c r="M20" s="307"/>
      <c r="N20" s="54"/>
    </row>
    <row r="21" spans="1:14" ht="17.25" customHeight="1">
      <c r="A21" s="19" t="s">
        <v>71</v>
      </c>
      <c r="B21" s="29">
        <f>O14</f>
        <v>361.05407927092966</v>
      </c>
      <c r="C21" s="29">
        <f aca="true" t="shared" si="11" ref="C21:M21">P14</f>
        <v>1701.2455870746828</v>
      </c>
      <c r="D21" s="29">
        <f t="shared" si="11"/>
        <v>1981.8758341807227</v>
      </c>
      <c r="E21" s="29">
        <f t="shared" si="11"/>
        <v>1175.7301838529797</v>
      </c>
      <c r="F21" s="29">
        <f t="shared" si="11"/>
        <v>1184.574646628574</v>
      </c>
      <c r="G21" s="29">
        <f t="shared" si="11"/>
        <v>1013.3231576851869</v>
      </c>
      <c r="H21" s="29">
        <f t="shared" si="11"/>
        <v>823.8782594103463</v>
      </c>
      <c r="I21" s="29">
        <f t="shared" si="11"/>
        <v>966.1011258588363</v>
      </c>
      <c r="J21" s="29">
        <f t="shared" si="11"/>
        <v>1353.4834804722473</v>
      </c>
      <c r="K21" s="29">
        <f t="shared" si="11"/>
        <v>667.0441366313232</v>
      </c>
      <c r="L21" s="29">
        <f t="shared" si="11"/>
        <v>784.7476166546123</v>
      </c>
      <c r="M21" s="29">
        <f t="shared" si="11"/>
        <v>1418.4160568440955</v>
      </c>
      <c r="N21" s="54"/>
    </row>
    <row r="22" spans="1:14" ht="17.25" customHeight="1">
      <c r="A22" s="20"/>
      <c r="B22" s="195"/>
      <c r="C22" s="195"/>
      <c r="D22" s="195"/>
      <c r="E22" s="195"/>
      <c r="F22" s="195"/>
      <c r="G22" s="195"/>
      <c r="H22" s="195"/>
      <c r="I22" s="195"/>
      <c r="J22" s="195"/>
      <c r="K22" s="200"/>
      <c r="L22" s="308"/>
      <c r="M22" s="307"/>
      <c r="N22" s="54"/>
    </row>
    <row r="23" spans="1:14" ht="17.25" customHeight="1">
      <c r="A23" s="21" t="s">
        <v>66</v>
      </c>
      <c r="B23" s="29">
        <f>O15</f>
        <v>22630.500570287655</v>
      </c>
      <c r="C23" s="29">
        <f aca="true" t="shared" si="12" ref="C23:M23">P15</f>
        <v>23821.73879446921</v>
      </c>
      <c r="D23" s="29">
        <f t="shared" si="12"/>
        <v>25067.282889659225</v>
      </c>
      <c r="E23" s="29">
        <f t="shared" si="12"/>
        <v>21664.691564815297</v>
      </c>
      <c r="F23" s="29">
        <f t="shared" si="12"/>
        <v>22396.060955147845</v>
      </c>
      <c r="G23" s="29">
        <f t="shared" si="12"/>
        <v>21141.192794579274</v>
      </c>
      <c r="H23" s="29">
        <f t="shared" si="12"/>
        <v>20174.365983702046</v>
      </c>
      <c r="I23" s="29">
        <f t="shared" si="12"/>
        <v>20760.920897478318</v>
      </c>
      <c r="J23" s="29">
        <f t="shared" si="12"/>
        <v>20754.981813677903</v>
      </c>
      <c r="K23" s="29">
        <f t="shared" si="12"/>
        <v>18290.39821249511</v>
      </c>
      <c r="L23" s="29">
        <f t="shared" si="12"/>
        <v>17555.417256336685</v>
      </c>
      <c r="M23" s="29">
        <f t="shared" si="12"/>
        <v>15640.963189683194</v>
      </c>
      <c r="N23" s="54"/>
    </row>
    <row r="24" spans="1:10" ht="17.25" customHeight="1">
      <c r="A24" s="1" t="s">
        <v>138</v>
      </c>
      <c r="B24" s="51"/>
      <c r="C24" s="51"/>
      <c r="D24" s="51"/>
      <c r="E24" s="51"/>
      <c r="F24" s="51"/>
      <c r="G24" s="51"/>
      <c r="H24" s="51"/>
      <c r="I24" s="51"/>
      <c r="J24" s="51"/>
    </row>
    <row r="25" ht="17.25" customHeight="1">
      <c r="A25" s="46" t="s">
        <v>89</v>
      </c>
    </row>
    <row r="26" ht="17.25" customHeight="1">
      <c r="A26" s="14"/>
    </row>
  </sheetData>
  <sheetProtection/>
  <mergeCells count="8">
    <mergeCell ref="N2:N4"/>
    <mergeCell ref="O2:Z2"/>
    <mergeCell ref="A1:M2"/>
    <mergeCell ref="B22:K22"/>
    <mergeCell ref="B5:K5"/>
    <mergeCell ref="B18:K18"/>
    <mergeCell ref="B20:K20"/>
    <mergeCell ref="B13:M13"/>
  </mergeCells>
  <printOptions horizontalCentered="1"/>
  <pageMargins left="0.75" right="0.75" top="0.75" bottom="1" header="0.5" footer="0.5"/>
  <pageSetup horizontalDpi="600" verticalDpi="600" orientation="landscape" scale="87" r:id="rId1"/>
  <ignoredErrors>
    <ignoredError sqref="C6:L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60" zoomScalePageLayoutView="0" workbookViewId="0" topLeftCell="A1">
      <selection activeCell="A26" sqref="A26"/>
    </sheetView>
  </sheetViews>
  <sheetFormatPr defaultColWidth="9.140625" defaultRowHeight="17.25" customHeight="1"/>
  <cols>
    <col min="1" max="1" width="29.00390625" style="1" customWidth="1"/>
    <col min="2" max="6" width="9.421875" style="1" bestFit="1" customWidth="1"/>
    <col min="7" max="7" width="9.421875" style="1" customWidth="1"/>
    <col min="8" max="8" width="9.421875" style="1" bestFit="1" customWidth="1"/>
    <col min="9" max="9" width="9.28125" style="1" bestFit="1" customWidth="1"/>
    <col min="10" max="10" width="9.140625" style="39" customWidth="1"/>
    <col min="11" max="13" width="9.140625" style="1" customWidth="1"/>
    <col min="14" max="14" width="9.140625" style="1" hidden="1" customWidth="1"/>
    <col min="15" max="16384" width="9.140625" style="1" customWidth="1"/>
  </cols>
  <sheetData>
    <row r="1" spans="1:13" ht="21" customHeight="1">
      <c r="A1" s="193" t="s">
        <v>151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21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ht="21" customHeight="1">
      <c r="N3" s="1" t="s">
        <v>123</v>
      </c>
    </row>
    <row r="4" spans="1:13" s="13" customFormat="1" ht="17.25" customHeight="1">
      <c r="A4" s="260"/>
      <c r="B4" s="260">
        <v>2000</v>
      </c>
      <c r="C4" s="260">
        <v>2001</v>
      </c>
      <c r="D4" s="260">
        <v>2002</v>
      </c>
      <c r="E4" s="260">
        <v>2003</v>
      </c>
      <c r="F4" s="260">
        <v>2004</v>
      </c>
      <c r="G4" s="260">
        <v>2005</v>
      </c>
      <c r="H4" s="260">
        <v>2006</v>
      </c>
      <c r="I4" s="260">
        <v>2007</v>
      </c>
      <c r="J4" s="260">
        <v>2008</v>
      </c>
      <c r="K4" s="300">
        <v>2009</v>
      </c>
      <c r="L4" s="300">
        <v>2010</v>
      </c>
      <c r="M4" s="300">
        <v>2011</v>
      </c>
    </row>
    <row r="5" spans="1:13" ht="17.25" customHeight="1">
      <c r="A5" s="20" t="s">
        <v>61</v>
      </c>
      <c r="B5" s="194"/>
      <c r="C5" s="195"/>
      <c r="D5" s="195"/>
      <c r="E5" s="195"/>
      <c r="F5" s="195"/>
      <c r="G5" s="195"/>
      <c r="H5" s="195"/>
      <c r="I5" s="195"/>
      <c r="J5" s="195"/>
      <c r="K5" s="200"/>
      <c r="L5" s="200"/>
      <c r="M5" s="209"/>
    </row>
    <row r="6" spans="1:13" ht="17.25" customHeight="1">
      <c r="A6" s="21" t="s">
        <v>76</v>
      </c>
      <c r="B6" s="16">
        <f>'A8-3'!B6/'A8-3'!$B$23</f>
        <v>0.29519240448478</v>
      </c>
      <c r="C6" s="16">
        <f>'A8-3'!C6/'A8-3'!$C$23</f>
        <v>0.2994992642119522</v>
      </c>
      <c r="D6" s="16">
        <f>'A8-3'!D6/'A8-3'!$D$23</f>
        <v>0.2854075194122617</v>
      </c>
      <c r="E6" s="16">
        <f>'A8-3'!E6/'A8-3'!$E$23</f>
        <v>0.298055734226296</v>
      </c>
      <c r="F6" s="16">
        <f>'A8-3'!F6/'A8-3'!$F$23</f>
        <v>0.29293424295060816</v>
      </c>
      <c r="G6" s="16">
        <f>'A8-3'!G6/'A8-3'!$G$23</f>
        <v>0.2776664293537531</v>
      </c>
      <c r="H6" s="16">
        <f>'A8-3'!H6/'A8-3'!$H$23</f>
        <v>0.30889883938661183</v>
      </c>
      <c r="I6" s="16">
        <f>'A8-3'!I6/'A8-3'!$I$23</f>
        <v>0.2799247198772915</v>
      </c>
      <c r="J6" s="16">
        <f>'A8-3'!J6/'A8-3'!$J$23</f>
        <v>0.2720474800832784</v>
      </c>
      <c r="K6" s="16">
        <f>'A8-3'!K6/'A8-3'!$K$23</f>
        <v>0.2856706598056316</v>
      </c>
      <c r="L6" s="16">
        <f>'A8-3'!L6/'A8-3'!$L$23</f>
        <v>0.282481723357166</v>
      </c>
      <c r="M6" s="16">
        <f>'A8-3'!M6/'A8-3'!$M$23</f>
        <v>0.2782460339191804</v>
      </c>
    </row>
    <row r="7" spans="1:13" ht="17.25" customHeight="1">
      <c r="A7" s="24" t="s">
        <v>31</v>
      </c>
      <c r="B7" s="16">
        <f>'A8-3'!B7/'A8-3'!$B$23</f>
        <v>0.16872870919289193</v>
      </c>
      <c r="C7" s="16">
        <f>'A8-3'!C7/'A8-3'!$C$23</f>
        <v>0.19144898493273968</v>
      </c>
      <c r="D7" s="16">
        <f>'A8-3'!D7/'A8-3'!$D$23</f>
        <v>0.16848148326876972</v>
      </c>
      <c r="E7" s="16">
        <f>'A8-3'!E7/'A8-3'!$E$23</f>
        <v>0.18271593753294824</v>
      </c>
      <c r="F7" s="16">
        <f>'A8-3'!F7/'A8-3'!$F$23</f>
        <v>0.19343363767523414</v>
      </c>
      <c r="G7" s="16">
        <f>'A8-3'!G7/'A8-3'!$G$23</f>
        <v>0.18967050113621398</v>
      </c>
      <c r="H7" s="16">
        <f>'A8-3'!H7/'A8-3'!$H$23</f>
        <v>0.2128207761346166</v>
      </c>
      <c r="I7" s="16">
        <f>'A8-3'!I7/'A8-3'!$I$23</f>
        <v>0.187208731210218</v>
      </c>
      <c r="J7" s="16">
        <f>'A8-3'!J7/'A8-3'!$J$23</f>
        <v>0.175760904736418</v>
      </c>
      <c r="K7" s="16">
        <f>'A8-3'!K7/'A8-3'!$K$23</f>
        <v>0.19113401344030256</v>
      </c>
      <c r="L7" s="16">
        <f>'A8-3'!L7/'A8-3'!$L$23</f>
        <v>0.18916581347312647</v>
      </c>
      <c r="M7" s="16">
        <f>'A8-3'!M7/'A8-3'!$M$23</f>
        <v>0.196555254544012</v>
      </c>
    </row>
    <row r="8" spans="1:13" ht="17.25" customHeight="1">
      <c r="A8" s="24" t="s">
        <v>32</v>
      </c>
      <c r="B8" s="16">
        <f>'A8-3'!B8/'A8-3'!$B$23</f>
        <v>0.08461534626026002</v>
      </c>
      <c r="C8" s="16">
        <f>'A8-3'!C8/'A8-3'!$C$23</f>
        <v>0.07306159311883334</v>
      </c>
      <c r="D8" s="16">
        <f>'A8-3'!D8/'A8-3'!$D$23</f>
        <v>0.07875747358708894</v>
      </c>
      <c r="E8" s="16">
        <f>'A8-3'!E8/'A8-3'!$E$23</f>
        <v>0.0720504703147747</v>
      </c>
      <c r="F8" s="16">
        <f>'A8-3'!F8/'A8-3'!$F$23</f>
        <v>0.06755426484406925</v>
      </c>
      <c r="G8" s="16">
        <f>'A8-3'!G8/'A8-3'!$G$23</f>
        <v>0.05065735594677918</v>
      </c>
      <c r="H8" s="16">
        <f>'A8-3'!H8/'A8-3'!$H$23</f>
        <v>0.06144606221452957</v>
      </c>
      <c r="I8" s="16">
        <f>'A8-3'!I8/'A8-3'!$I$23</f>
        <v>0.06021156722678179</v>
      </c>
      <c r="J8" s="16">
        <f>'A8-3'!J8/'A8-3'!$J$23</f>
        <v>0.04917430178960109</v>
      </c>
      <c r="K8" s="16">
        <f>'A8-3'!K8/'A8-3'!$K$23</f>
        <v>0.06122918219656216</v>
      </c>
      <c r="L8" s="16">
        <f>'A8-3'!L8/'A8-3'!$L$23</f>
        <v>0.05411794748961098</v>
      </c>
      <c r="M8" s="16">
        <f>'A8-3'!M8/'A8-3'!$M$23</f>
        <v>0.04569196102559596</v>
      </c>
    </row>
    <row r="9" spans="1:13" ht="17.25" customHeight="1">
      <c r="A9" s="24" t="s">
        <v>35</v>
      </c>
      <c r="B9" s="16">
        <f>'A8-3'!B9/'A8-3'!$B$23</f>
        <v>0.041848349031628033</v>
      </c>
      <c r="C9" s="16">
        <f>'A8-3'!C9/'A8-3'!$C$23</f>
        <v>0.034988686160379166</v>
      </c>
      <c r="D9" s="16">
        <f>'A8-3'!D9/'A8-3'!$D$23</f>
        <v>0.038168562556403045</v>
      </c>
      <c r="E9" s="16">
        <f>'A8-3'!E9/'A8-3'!$E$23</f>
        <v>0.043289326378573086</v>
      </c>
      <c r="F9" s="16">
        <f>'A8-3'!F9/'A8-3'!$F$23</f>
        <v>0.03194634043130473</v>
      </c>
      <c r="G9" s="16">
        <f>'A8-3'!G9/'A8-3'!$G$23</f>
        <v>0.03733857227075996</v>
      </c>
      <c r="H9" s="16">
        <f>'A8-3'!H9/'A8-3'!$H$23</f>
        <v>0.03463200103746564</v>
      </c>
      <c r="I9" s="16">
        <f>'A8-3'!I9/'A8-3'!$I$23</f>
        <v>0.032504421440291746</v>
      </c>
      <c r="J9" s="16">
        <f>'A8-3'!J9/'A8-3'!$J$23</f>
        <v>0.04711227355725928</v>
      </c>
      <c r="K9" s="16">
        <f>'A8-3'!K9/'A8-3'!$K$23</f>
        <v>0.03330746416876685</v>
      </c>
      <c r="L9" s="16">
        <f>'A8-3'!L9/'A8-3'!$L$23</f>
        <v>0.03919796239442849</v>
      </c>
      <c r="M9" s="16">
        <f>'A8-3'!M9/'A8-3'!$M$23</f>
        <v>0.03599881834957247</v>
      </c>
    </row>
    <row r="10" spans="1:13" ht="17.25" customHeight="1">
      <c r="A10" s="21" t="s">
        <v>75</v>
      </c>
      <c r="B10" s="16">
        <f>'A8-3'!B10/'A8-3'!$B$23</f>
        <v>0.09087483807982583</v>
      </c>
      <c r="C10" s="16">
        <f>'A8-3'!C10/'A8-3'!$C$23</f>
        <v>0.08601034933740889</v>
      </c>
      <c r="D10" s="16">
        <f>'A8-3'!D10/'A8-3'!$D$23</f>
        <v>0.08545982681673539</v>
      </c>
      <c r="E10" s="16">
        <f>'A8-3'!E10/'A8-3'!$E$23</f>
        <v>0.07431548010736336</v>
      </c>
      <c r="F10" s="16">
        <f>'A8-3'!F10/'A8-3'!$F$23</f>
        <v>0.07681635586055652</v>
      </c>
      <c r="G10" s="16">
        <f>'A8-3'!G10/'A8-3'!$G$23</f>
        <v>0.08051428822743457</v>
      </c>
      <c r="H10" s="16">
        <f>'A8-3'!H10/'A8-3'!$H$23</f>
        <v>0.0823631591038342</v>
      </c>
      <c r="I10" s="16">
        <f>'A8-3'!I10/'A8-3'!$I$23</f>
        <v>0.08081824763647795</v>
      </c>
      <c r="J10" s="16">
        <f>'A8-3'!J10/'A8-3'!$J$23</f>
        <v>0.07708368839781765</v>
      </c>
      <c r="K10" s="16">
        <f>'A8-3'!K10/'A8-3'!$K$23</f>
        <v>0.08473737636929446</v>
      </c>
      <c r="L10" s="16">
        <f>'A8-3'!L10/'A8-3'!$L$23</f>
        <v>0.08594772324480979</v>
      </c>
      <c r="M10" s="16">
        <f>'A8-3'!M10/'A8-3'!$M$23</f>
        <v>0.09281040772385987</v>
      </c>
    </row>
    <row r="11" spans="1:13" ht="17.25" customHeight="1">
      <c r="A11" s="21" t="s">
        <v>15</v>
      </c>
      <c r="B11" s="16">
        <f>'A8-3'!B11/'A8-3'!$B$23</f>
        <v>0.03424566781969072</v>
      </c>
      <c r="C11" s="16">
        <f>'A8-3'!C11/'A8-3'!$C$23</f>
        <v>0.017593953519812293</v>
      </c>
      <c r="D11" s="16">
        <f>'A8-3'!D11/'A8-3'!$D$23</f>
        <v>0.017692618400187536</v>
      </c>
      <c r="E11" s="16">
        <f>'A8-3'!E11/'A8-3'!$E$23</f>
        <v>0.02032184161193405</v>
      </c>
      <c r="F11" s="16">
        <f>'A8-3'!F11/'A8-3'!$F$23</f>
        <v>0.01995320349780877</v>
      </c>
      <c r="G11" s="16">
        <f>'A8-3'!G11/'A8-3'!$G$23</f>
        <v>0.019721195728170878</v>
      </c>
      <c r="H11" s="16">
        <f>'A8-3'!H11/'A8-3'!$H$23</f>
        <v>0.018448116539153472</v>
      </c>
      <c r="I11" s="16">
        <f>'A8-3'!I11/'A8-3'!$I$23</f>
        <v>0.021887727053084886</v>
      </c>
      <c r="J11" s="16">
        <f>'A8-3'!J11/'A8-3'!$J$23</f>
        <v>0.02328031664456245</v>
      </c>
      <c r="K11" s="16">
        <f>'A8-3'!K11/'A8-3'!$K$23</f>
        <v>0.01973030231883138</v>
      </c>
      <c r="L11" s="16">
        <f>'A8-3'!L11/'A8-3'!$L$23</f>
        <v>0.02122807401926215</v>
      </c>
      <c r="M11" s="16">
        <f>'A8-3'!M11/'A8-3'!$M$23</f>
        <v>0.019833582509869545</v>
      </c>
    </row>
    <row r="12" spans="1:13" ht="17.25" customHeight="1">
      <c r="A12" s="24" t="s">
        <v>64</v>
      </c>
      <c r="B12" s="16">
        <f>'A8-3'!B12/'A8-3'!$B$23</f>
        <v>0.4203129103842966</v>
      </c>
      <c r="C12" s="16">
        <f>'A8-3'!C12/'A8-3'!$C$23</f>
        <v>0.4031035670691734</v>
      </c>
      <c r="D12" s="16">
        <f>'A8-3'!D12/'A8-3'!$D$23</f>
        <v>0.3885599646291846</v>
      </c>
      <c r="E12" s="16">
        <f>'A8-3'!E12/'A8-3'!$E$23</f>
        <v>0.39269305594559345</v>
      </c>
      <c r="F12" s="16">
        <f>'A8-3'!F12/'A8-3'!$F$23</f>
        <v>0.38970380230897345</v>
      </c>
      <c r="G12" s="16">
        <f>'A8-3'!G12/'A8-3'!$G$23</f>
        <v>0.3779019133093586</v>
      </c>
      <c r="H12" s="16">
        <f>'A8-3'!H12/'A8-3'!$H$23</f>
        <v>0.40971011502959953</v>
      </c>
      <c r="I12" s="16">
        <f>'A8-3'!I12/'A8-3'!$I$23</f>
        <v>0.38263069456685433</v>
      </c>
      <c r="J12" s="16">
        <f>'A8-3'!J12/'A8-3'!$J$23</f>
        <v>0.37241148512565847</v>
      </c>
      <c r="K12" s="16">
        <f>'A8-3'!K12/'A8-3'!$K$23</f>
        <v>0.39013833849375745</v>
      </c>
      <c r="L12" s="16">
        <f>'A8-3'!L12/'A8-3'!$L$23</f>
        <v>0.3896575206212379</v>
      </c>
      <c r="M12" s="16">
        <f>'A8-3'!M12/'A8-3'!$M$23</f>
        <v>0.39089002415290985</v>
      </c>
    </row>
    <row r="13" spans="1:13" ht="17.25" customHeight="1">
      <c r="A13" s="20" t="s">
        <v>74</v>
      </c>
      <c r="B13" s="195"/>
      <c r="C13" s="195"/>
      <c r="D13" s="195"/>
      <c r="E13" s="195"/>
      <c r="F13" s="195"/>
      <c r="G13" s="195"/>
      <c r="H13" s="195"/>
      <c r="I13" s="195"/>
      <c r="J13" s="195"/>
      <c r="K13" s="210"/>
      <c r="L13" s="210"/>
      <c r="M13" s="211"/>
    </row>
    <row r="14" spans="1:13" ht="17.25" customHeight="1">
      <c r="A14" s="21" t="s">
        <v>8</v>
      </c>
      <c r="B14" s="16">
        <f>'A8-3'!B14/'A8-3'!$B$23</f>
        <v>0.5004993262186191</v>
      </c>
      <c r="C14" s="16">
        <f>'A8-3'!C14/'A8-3'!$C$23</f>
        <v>0.4706732273960502</v>
      </c>
      <c r="D14" s="16">
        <f>'A8-3'!D14/'A8-3'!$D$23</f>
        <v>0.4785674541581873</v>
      </c>
      <c r="E14" s="16">
        <f>'A8-3'!E14/'A8-3'!$E$23</f>
        <v>0.49421394893189896</v>
      </c>
      <c r="F14" s="16">
        <f>'A8-3'!F14/'A8-3'!$F$23</f>
        <v>0.4979239309901713</v>
      </c>
      <c r="G14" s="16">
        <f>'A8-3'!G14/'A8-3'!$G$23</f>
        <v>0.5112777120153426</v>
      </c>
      <c r="H14" s="16">
        <f>'A8-3'!H14/'A8-3'!$H$23</f>
        <v>0.49317382840153884</v>
      </c>
      <c r="I14" s="16">
        <f>'A8-3'!I14/'A8-3'!$I$23</f>
        <v>0.4914081265550987</v>
      </c>
      <c r="J14" s="16">
        <f>'A8-3'!J14/'A8-3'!$J$23</f>
        <v>0.46757040606382566</v>
      </c>
      <c r="K14" s="16">
        <f>'A8-3'!K14/'A8-3'!$K$23</f>
        <v>0.4691209535213856</v>
      </c>
      <c r="L14" s="16">
        <f>'A8-3'!L14/'A8-3'!$L$23</f>
        <v>0.46073306894893534</v>
      </c>
      <c r="M14" s="16">
        <f>'A8-3'!M14/'A8-3'!$M$23</f>
        <v>0.42879249246261575</v>
      </c>
    </row>
    <row r="15" spans="1:13" ht="17.25" customHeight="1">
      <c r="A15" s="21" t="s">
        <v>33</v>
      </c>
      <c r="B15" s="16">
        <f>'A8-3'!B15/'A8-3'!$B$23</f>
        <v>0.03768604900874829</v>
      </c>
      <c r="C15" s="16">
        <f>'A8-3'!C15/'A8-3'!$C$23</f>
        <v>0.03079838356160639</v>
      </c>
      <c r="D15" s="16">
        <f>'A8-3'!D15/'A8-3'!$D$23</f>
        <v>0.030896485479138043</v>
      </c>
      <c r="E15" s="16">
        <f>'A8-3'!E15/'A8-3'!$E$23</f>
        <v>0.03409098730096996</v>
      </c>
      <c r="F15" s="16">
        <f>'A8-3'!F15/'A8-3'!$F$23</f>
        <v>0.03276323127700981</v>
      </c>
      <c r="G15" s="16">
        <f>'A8-3'!G15/'A8-3'!$G$23</f>
        <v>0.03639313236156234</v>
      </c>
      <c r="H15" s="16">
        <f>'A8-3'!H15/'A8-3'!$H$23</f>
        <v>0.03031096800355329</v>
      </c>
      <c r="I15" s="16">
        <f>'A8-3'!I15/'A8-3'!$I$23</f>
        <v>0.026961914673201377</v>
      </c>
      <c r="J15" s="16">
        <f>'A8-3'!J15/'A8-3'!$J$23</f>
        <v>0.02586052081902649</v>
      </c>
      <c r="K15" s="16">
        <f>'A8-3'!K15/'A8-3'!$K$23</f>
        <v>0.024827262082126263</v>
      </c>
      <c r="L15" s="16">
        <f>'A8-3'!L15/'A8-3'!$L$23</f>
        <v>0.022420996554340655</v>
      </c>
      <c r="M15" s="16">
        <f>'A8-3'!M15/'A8-3'!$M$23</f>
        <v>0.0172853528845224</v>
      </c>
    </row>
    <row r="16" spans="1:13" ht="17.25" customHeight="1">
      <c r="A16" s="21" t="s">
        <v>34</v>
      </c>
      <c r="B16" s="16">
        <f>'A8-3'!B16/'A8-3'!$B$23</f>
        <v>0.0255474018379073</v>
      </c>
      <c r="C16" s="16">
        <f>'A8-3'!C16/'A8-3'!$C$23</f>
        <v>0.024009145655287667</v>
      </c>
      <c r="D16" s="16">
        <f>'A8-3'!D16/'A8-3'!$D$23</f>
        <v>0.022913843837083486</v>
      </c>
      <c r="E16" s="16">
        <f>'A8-3'!E16/'A8-3'!$E$23</f>
        <v>0.02473259067632887</v>
      </c>
      <c r="F16" s="16">
        <f>'A8-3'!F16/'A8-3'!$F$23</f>
        <v>0.026716937612517616</v>
      </c>
      <c r="G16" s="16">
        <f>'A8-3'!G16/'A8-3'!$G$23</f>
        <v>0.02649602256037332</v>
      </c>
      <c r="H16" s="16">
        <f>'A8-3'!H16/'A8-3'!$H$23</f>
        <v>0.02596721241711357</v>
      </c>
      <c r="I16" s="16">
        <f>'A8-3'!I16/'A8-3'!$I$23</f>
        <v>0.026470133128133927</v>
      </c>
      <c r="J16" s="16">
        <f>'A8-3'!J16/'A8-3'!$J$23</f>
        <v>0.03165232951221301</v>
      </c>
      <c r="K16" s="16">
        <f>'A8-3'!K16/'A8-3'!$K$23</f>
        <v>0.02849578105842338</v>
      </c>
      <c r="L16" s="16">
        <f>'A8-3'!L16/'A8-3'!$L$23</f>
        <v>0.027560060195189095</v>
      </c>
      <c r="M16" s="16">
        <f>'A8-3'!M16/'A8-3'!$M$23</f>
        <v>0.023392946759777926</v>
      </c>
    </row>
    <row r="17" spans="1:13" ht="17.25" customHeight="1">
      <c r="A17" s="24" t="s">
        <v>64</v>
      </c>
      <c r="B17" s="16">
        <f>'A8-3'!B17/'A8-3'!$B$23</f>
        <v>0.5637327770652747</v>
      </c>
      <c r="C17" s="16">
        <f>'A8-3'!C17/'A8-3'!$C$23</f>
        <v>0.5254807566129444</v>
      </c>
      <c r="D17" s="16">
        <f>'A8-3'!D17/'A8-3'!$D$23</f>
        <v>0.5323777834744088</v>
      </c>
      <c r="E17" s="16">
        <f>'A8-3'!E17/'A8-3'!$E$23</f>
        <v>0.5530375269091978</v>
      </c>
      <c r="F17" s="16">
        <f>'A8-3'!F17/'A8-3'!$F$23</f>
        <v>0.5574040998796986</v>
      </c>
      <c r="G17" s="16">
        <f>'A8-3'!G17/'A8-3'!$G$23</f>
        <v>0.5741668669372781</v>
      </c>
      <c r="H17" s="16">
        <f>'A8-3'!H17/'A8-3'!$H$23</f>
        <v>0.5494520088222058</v>
      </c>
      <c r="I17" s="16">
        <f>'A8-3'!I17/'A8-3'!$I$23</f>
        <v>0.5448401743564341</v>
      </c>
      <c r="J17" s="16">
        <f>'A8-3'!J17/'A8-3'!$J$23</f>
        <v>0.5250832563950651</v>
      </c>
      <c r="K17" s="16">
        <f>'A8-3'!K17/'A8-3'!$K$23</f>
        <v>0.5224439966619352</v>
      </c>
      <c r="L17" s="16">
        <f>'A8-3'!L17/'A8-3'!$L$23</f>
        <v>0.5107141256984651</v>
      </c>
      <c r="M17" s="16">
        <f>'A8-3'!M17/'A8-3'!$M$23</f>
        <v>0.46947079210691606</v>
      </c>
    </row>
    <row r="18" spans="1:13" ht="17.25" customHeight="1">
      <c r="A18" s="20"/>
      <c r="B18" s="195"/>
      <c r="C18" s="195"/>
      <c r="D18" s="195"/>
      <c r="E18" s="195"/>
      <c r="F18" s="195"/>
      <c r="G18" s="195"/>
      <c r="H18" s="195"/>
      <c r="I18" s="195"/>
      <c r="J18" s="195"/>
      <c r="K18" s="210"/>
      <c r="L18" s="210"/>
      <c r="M18" s="211"/>
    </row>
    <row r="19" spans="1:14" ht="17.25" customHeight="1">
      <c r="A19" s="41" t="s">
        <v>88</v>
      </c>
      <c r="B19" s="16" t="s">
        <v>23</v>
      </c>
      <c r="C19" s="16" t="s">
        <v>23</v>
      </c>
      <c r="D19" s="16" t="s">
        <v>23</v>
      </c>
      <c r="E19" s="16" t="s">
        <v>23</v>
      </c>
      <c r="F19" s="16" t="s">
        <v>23</v>
      </c>
      <c r="G19" s="16" t="s">
        <v>23</v>
      </c>
      <c r="H19" s="16" t="s">
        <v>23</v>
      </c>
      <c r="I19" s="16">
        <f>'A8-3'!I19/'A8-3'!$I$23</f>
        <v>0.025994532220065366</v>
      </c>
      <c r="J19" s="16">
        <f>'A8-3'!J19/'A8-3'!$J$23</f>
        <v>0.037292795629479285</v>
      </c>
      <c r="K19" s="16">
        <f>'A8-3'!K19/'A8-3'!$K$23</f>
        <v>0.05094803040103257</v>
      </c>
      <c r="L19" s="16">
        <f>'A8-3'!L19/'A8-3'!$L$23</f>
        <v>0.05492718792640087</v>
      </c>
      <c r="M19" s="16">
        <f>'A8-3'!M19/'A8-3'!$M$23</f>
        <v>0.048953204900984974</v>
      </c>
      <c r="N19" s="16">
        <f>'A8-3'!N19/'A8-3'!$K$23</f>
        <v>0</v>
      </c>
    </row>
    <row r="20" spans="1:13" ht="17.25" customHeight="1">
      <c r="A20" s="20"/>
      <c r="B20" s="195"/>
      <c r="C20" s="195"/>
      <c r="D20" s="195"/>
      <c r="E20" s="195"/>
      <c r="F20" s="195"/>
      <c r="G20" s="195"/>
      <c r="H20" s="195"/>
      <c r="I20" s="195"/>
      <c r="J20" s="195"/>
      <c r="K20" s="210"/>
      <c r="L20" s="210"/>
      <c r="M20" s="211"/>
    </row>
    <row r="21" spans="1:13" ht="17.25" customHeight="1">
      <c r="A21" s="19" t="s">
        <v>71</v>
      </c>
      <c r="B21" s="16">
        <f>'A8-3'!B21/'A8-3'!$B$23</f>
        <v>0.015954312550424524</v>
      </c>
      <c r="C21" s="16">
        <f>'A8-3'!C21/'A8-3'!$C$23</f>
        <v>0.07141567631787096</v>
      </c>
      <c r="D21" s="16">
        <f>'A8-3'!D21/'A8-3'!$D$23</f>
        <v>0.07906225189640667</v>
      </c>
      <c r="E21" s="16">
        <f>'A8-3'!E21/'A8-3'!$E$23</f>
        <v>0.05426941714519643</v>
      </c>
      <c r="F21" s="16">
        <f>'A8-3'!F21/'A8-3'!$F$23</f>
        <v>0.05289209781134721</v>
      </c>
      <c r="G21" s="16">
        <f>'A8-3'!G21/'A8-3'!$G$23</f>
        <v>0.04793121975336268</v>
      </c>
      <c r="H21" s="16">
        <f>'A8-3'!H21/'A8-3'!$H$23</f>
        <v>0.040837876148173385</v>
      </c>
      <c r="I21" s="16">
        <f>'A8-3'!I21/'A8-3'!$I$23</f>
        <v>0.04653459885665196</v>
      </c>
      <c r="J21" s="16">
        <f>'A8-3'!J21/'A8-3'!$J$23</f>
        <v>0.06521246284977603</v>
      </c>
      <c r="K21" s="16">
        <f>'A8-3'!K21/'A8-3'!$K$23</f>
        <v>0.03646963444325838</v>
      </c>
      <c r="L21" s="16">
        <f>'A8-3'!L21/'A8-3'!$L$23</f>
        <v>0.04470116575391309</v>
      </c>
      <c r="M21" s="16">
        <f>'A8-3'!M21/'A8-3'!$M$23</f>
        <v>0.09068597883918589</v>
      </c>
    </row>
    <row r="22" spans="1:13" ht="17.25" customHeight="1">
      <c r="A22" s="20"/>
      <c r="B22" s="195"/>
      <c r="C22" s="195"/>
      <c r="D22" s="195"/>
      <c r="E22" s="195"/>
      <c r="F22" s="195"/>
      <c r="G22" s="195"/>
      <c r="H22" s="195"/>
      <c r="I22" s="195"/>
      <c r="J22" s="195"/>
      <c r="K22" s="200"/>
      <c r="L22" s="200"/>
      <c r="M22" s="209"/>
    </row>
    <row r="23" spans="1:13" ht="17.25" customHeight="1">
      <c r="A23" s="21" t="s">
        <v>66</v>
      </c>
      <c r="B23" s="16">
        <f aca="true" t="shared" si="0" ref="B23:I23">SUM(B12,B17,B19,B21)</f>
        <v>0.9999999999999959</v>
      </c>
      <c r="C23" s="16">
        <f t="shared" si="0"/>
        <v>0.9999999999999887</v>
      </c>
      <c r="D23" s="16">
        <f>'A8-3'!D23/'A8-3'!$D$23</f>
        <v>1</v>
      </c>
      <c r="E23" s="16">
        <f t="shared" si="0"/>
        <v>0.9999999999999877</v>
      </c>
      <c r="F23" s="16">
        <f t="shared" si="0"/>
        <v>1.0000000000000193</v>
      </c>
      <c r="G23" s="16">
        <f t="shared" si="0"/>
        <v>0.9999999999999994</v>
      </c>
      <c r="H23" s="16">
        <f t="shared" si="0"/>
        <v>0.9999999999999787</v>
      </c>
      <c r="I23" s="16">
        <f t="shared" si="0"/>
        <v>1.0000000000000058</v>
      </c>
      <c r="J23" s="16">
        <f>SUM(J12,J17,J19,J21)</f>
        <v>0.9999999999999789</v>
      </c>
      <c r="K23" s="16">
        <f>'A8-3'!K23/'A8-3'!$K$23</f>
        <v>1</v>
      </c>
      <c r="L23" s="16">
        <v>1</v>
      </c>
      <c r="M23" s="16">
        <f>'A8-3'!M23/'A8-3'!$M$23</f>
        <v>1</v>
      </c>
    </row>
    <row r="24" spans="1:10" ht="17.25" customHeight="1">
      <c r="A24" s="1" t="s">
        <v>138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7.25" customHeight="1">
      <c r="A25" s="46" t="s">
        <v>89</v>
      </c>
      <c r="J25" s="1"/>
    </row>
    <row r="26" ht="17.25" customHeight="1">
      <c r="A26" s="14"/>
    </row>
  </sheetData>
  <sheetProtection/>
  <mergeCells count="6">
    <mergeCell ref="B22:M22"/>
    <mergeCell ref="B13:M13"/>
    <mergeCell ref="B5:M5"/>
    <mergeCell ref="B18:M18"/>
    <mergeCell ref="B20:M20"/>
    <mergeCell ref="A1:M2"/>
  </mergeCells>
  <printOptions horizontalCentered="1"/>
  <pageMargins left="0.75" right="0.75" top="0.75" bottom="1" header="0.5" footer="0.5"/>
  <pageSetup horizontalDpi="600" verticalDpi="600" orientation="landscape" scale="87" r:id="rId1"/>
  <colBreaks count="1" manualBreakCount="1">
    <brk id="13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7"/>
  <sheetViews>
    <sheetView view="pageBreakPreview" zoomScale="60" zoomScalePageLayoutView="0" workbookViewId="0" topLeftCell="A1">
      <selection activeCell="M21" sqref="M21"/>
    </sheetView>
  </sheetViews>
  <sheetFormatPr defaultColWidth="9.140625" defaultRowHeight="17.25" customHeight="1"/>
  <cols>
    <col min="1" max="1" width="23.28125" style="1" customWidth="1"/>
    <col min="2" max="13" width="9.140625" style="1" customWidth="1"/>
    <col min="14" max="14" width="0" style="1" hidden="1" customWidth="1"/>
    <col min="15" max="15" width="7.57421875" style="1" hidden="1" customWidth="1"/>
    <col min="16" max="16" width="92.57421875" style="1" hidden="1" customWidth="1"/>
    <col min="17" max="29" width="9.140625" style="1" hidden="1" customWidth="1"/>
    <col min="30" max="39" width="9.140625" style="1" customWidth="1"/>
    <col min="40" max="16384" width="9.140625" style="1" customWidth="1"/>
  </cols>
  <sheetData>
    <row r="1" spans="1:28" ht="21" customHeight="1" thickTop="1">
      <c r="A1" s="193" t="s">
        <v>175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O1" s="52"/>
      <c r="P1" s="203"/>
      <c r="Q1" s="206" t="s">
        <v>141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8"/>
    </row>
    <row r="2" spans="1:28" s="11" customFormat="1" ht="33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O2" s="11" t="s">
        <v>140</v>
      </c>
      <c r="P2" s="204"/>
      <c r="Q2" s="85" t="s">
        <v>153</v>
      </c>
      <c r="R2" s="86" t="s">
        <v>154</v>
      </c>
      <c r="S2" s="86" t="s">
        <v>155</v>
      </c>
      <c r="T2" s="86" t="s">
        <v>156</v>
      </c>
      <c r="U2" s="86" t="s">
        <v>157</v>
      </c>
      <c r="V2" s="86" t="s">
        <v>158</v>
      </c>
      <c r="W2" s="86" t="s">
        <v>159</v>
      </c>
      <c r="X2" s="86" t="s">
        <v>160</v>
      </c>
      <c r="Y2" s="86" t="s">
        <v>161</v>
      </c>
      <c r="Z2" s="86" t="s">
        <v>162</v>
      </c>
      <c r="AA2" s="86" t="s">
        <v>163</v>
      </c>
      <c r="AB2" s="87" t="s">
        <v>164</v>
      </c>
    </row>
    <row r="3" spans="16:28" ht="17.25" customHeight="1" thickBot="1">
      <c r="P3" s="205"/>
      <c r="Q3" s="88" t="s">
        <v>96</v>
      </c>
      <c r="R3" s="89" t="s">
        <v>96</v>
      </c>
      <c r="S3" s="89" t="s">
        <v>96</v>
      </c>
      <c r="T3" s="89" t="s">
        <v>96</v>
      </c>
      <c r="U3" s="89" t="s">
        <v>96</v>
      </c>
      <c r="V3" s="89" t="s">
        <v>96</v>
      </c>
      <c r="W3" s="89" t="s">
        <v>96</v>
      </c>
      <c r="X3" s="89" t="s">
        <v>96</v>
      </c>
      <c r="Y3" s="89" t="s">
        <v>96</v>
      </c>
      <c r="Z3" s="89" t="s">
        <v>96</v>
      </c>
      <c r="AA3" s="89" t="s">
        <v>96</v>
      </c>
      <c r="AB3" s="90" t="s">
        <v>96</v>
      </c>
    </row>
    <row r="4" spans="1:28" s="262" customFormat="1" ht="17.25" customHeight="1" thickTop="1">
      <c r="A4" s="260" t="s">
        <v>27</v>
      </c>
      <c r="B4" s="260">
        <v>2000</v>
      </c>
      <c r="C4" s="260">
        <v>2001</v>
      </c>
      <c r="D4" s="260">
        <v>2002</v>
      </c>
      <c r="E4" s="260">
        <v>2003</v>
      </c>
      <c r="F4" s="260">
        <v>2004</v>
      </c>
      <c r="G4" s="260">
        <v>2005</v>
      </c>
      <c r="H4" s="260">
        <v>2006</v>
      </c>
      <c r="I4" s="260">
        <v>2007</v>
      </c>
      <c r="J4" s="260">
        <v>2008</v>
      </c>
      <c r="K4" s="260">
        <v>2009</v>
      </c>
      <c r="L4" s="260">
        <v>2010</v>
      </c>
      <c r="M4" s="260">
        <v>2011</v>
      </c>
      <c r="P4" s="291" t="s">
        <v>97</v>
      </c>
      <c r="Q4" s="301">
        <v>8.850950315263859</v>
      </c>
      <c r="R4" s="302">
        <v>8.71209044369377</v>
      </c>
      <c r="S4" s="302">
        <v>8.669903937845183</v>
      </c>
      <c r="T4" s="302">
        <v>8.364009234610375</v>
      </c>
      <c r="U4" s="302">
        <v>8.472257320704601</v>
      </c>
      <c r="V4" s="302">
        <v>8.001569205926435</v>
      </c>
      <c r="W4" s="302">
        <v>7.434118984021946</v>
      </c>
      <c r="X4" s="302">
        <v>7.326030211057063</v>
      </c>
      <c r="Y4" s="302">
        <v>6.700341796258994</v>
      </c>
      <c r="Z4" s="302">
        <v>5.904087586305525</v>
      </c>
      <c r="AA4" s="302">
        <v>5.433184267908523</v>
      </c>
      <c r="AB4" s="303">
        <v>5.029747773052256</v>
      </c>
    </row>
    <row r="5" spans="1:28" ht="17.25" customHeight="1">
      <c r="A5" s="19" t="s">
        <v>26</v>
      </c>
      <c r="B5" s="30">
        <f>Q4</f>
        <v>8.850950315263859</v>
      </c>
      <c r="C5" s="30">
        <f>R4</f>
        <v>8.71209044369377</v>
      </c>
      <c r="D5" s="30">
        <f aca="true" t="shared" si="0" ref="D5:M5">S4</f>
        <v>8.669903937845183</v>
      </c>
      <c r="E5" s="30">
        <f t="shared" si="0"/>
        <v>8.364009234610375</v>
      </c>
      <c r="F5" s="30">
        <f t="shared" si="0"/>
        <v>8.472257320704601</v>
      </c>
      <c r="G5" s="30">
        <f t="shared" si="0"/>
        <v>8.001569205926435</v>
      </c>
      <c r="H5" s="30">
        <f t="shared" si="0"/>
        <v>7.434118984021946</v>
      </c>
      <c r="I5" s="30">
        <f t="shared" si="0"/>
        <v>7.326030211057063</v>
      </c>
      <c r="J5" s="30">
        <f t="shared" si="0"/>
        <v>6.700341796258994</v>
      </c>
      <c r="K5" s="30">
        <f t="shared" si="0"/>
        <v>5.904087586305525</v>
      </c>
      <c r="L5" s="30">
        <f t="shared" si="0"/>
        <v>5.433184267908523</v>
      </c>
      <c r="M5" s="30">
        <f t="shared" si="0"/>
        <v>5.029747773052256</v>
      </c>
      <c r="N5" s="55"/>
      <c r="P5" s="95" t="s">
        <v>98</v>
      </c>
      <c r="Q5" s="106">
        <v>0.8563415496458584</v>
      </c>
      <c r="R5" s="104">
        <v>0.7442263089406507</v>
      </c>
      <c r="S5" s="104">
        <v>0.8986203255190772</v>
      </c>
      <c r="T5" s="104">
        <v>0.7559466902945313</v>
      </c>
      <c r="U5" s="104">
        <v>0.7351215622903159</v>
      </c>
      <c r="V5" s="104">
        <v>0.6850026035344423</v>
      </c>
      <c r="W5" s="104">
        <v>0.7199105950906616</v>
      </c>
      <c r="X5" s="104">
        <v>0.6509261973629469</v>
      </c>
      <c r="Y5" s="104">
        <v>0.6842802315107952</v>
      </c>
      <c r="Z5" s="104">
        <v>0.5933848250479695</v>
      </c>
      <c r="AA5" s="104">
        <v>0.5289505390949741</v>
      </c>
      <c r="AB5" s="105">
        <v>0.4913084130810462</v>
      </c>
    </row>
    <row r="6" spans="1:28" ht="17.25" customHeight="1">
      <c r="A6" s="19" t="s">
        <v>21</v>
      </c>
      <c r="B6" s="30">
        <f>Q7</f>
        <v>0.2331797888252958</v>
      </c>
      <c r="C6" s="30">
        <f aca="true" t="shared" si="1" ref="C6:M7">R7</f>
        <v>0.38213267766537046</v>
      </c>
      <c r="D6" s="30">
        <f t="shared" si="1"/>
        <v>0.4923549607825904</v>
      </c>
      <c r="E6" s="30">
        <f t="shared" si="1"/>
        <v>0.7580920820414331</v>
      </c>
      <c r="F6" s="30">
        <f t="shared" si="1"/>
        <v>1.2388179029125836</v>
      </c>
      <c r="G6" s="30">
        <f t="shared" si="1"/>
        <v>1.4541643940451725</v>
      </c>
      <c r="H6" s="30">
        <f t="shared" si="1"/>
        <v>1.8201281837844228</v>
      </c>
      <c r="I6" s="30">
        <f t="shared" si="1"/>
        <v>2.263240294111274</v>
      </c>
      <c r="J6" s="30">
        <f t="shared" si="1"/>
        <v>3.0642709388679084</v>
      </c>
      <c r="K6" s="30">
        <f t="shared" si="1"/>
        <v>3.267143845424166</v>
      </c>
      <c r="L6" s="30">
        <f t="shared" si="1"/>
        <v>3.3351799944954896</v>
      </c>
      <c r="M6" s="30">
        <f t="shared" si="1"/>
        <v>3.592832276333908</v>
      </c>
      <c r="N6" s="55"/>
      <c r="P6" s="95" t="s">
        <v>99</v>
      </c>
      <c r="Q6" s="106">
        <v>0.09889122685681066</v>
      </c>
      <c r="R6" s="104">
        <v>0.18025233459215048</v>
      </c>
      <c r="S6" s="104">
        <v>0.16983476866829336</v>
      </c>
      <c r="T6" s="104">
        <v>0.2105991093950289</v>
      </c>
      <c r="U6" s="104">
        <v>0.243921499920356</v>
      </c>
      <c r="V6" s="104">
        <v>0.25667460909917056</v>
      </c>
      <c r="W6" s="104">
        <v>0.3250727458322906</v>
      </c>
      <c r="X6" s="104">
        <v>0.2391276027250731</v>
      </c>
      <c r="Y6" s="104">
        <v>0.26339422968074283</v>
      </c>
      <c r="Z6" s="104">
        <v>0.2692388263216443</v>
      </c>
      <c r="AA6" s="104">
        <v>0.25393830912716525</v>
      </c>
      <c r="AB6" s="105">
        <v>0.26322657843240743</v>
      </c>
    </row>
    <row r="7" spans="1:28" ht="17.25" customHeight="1">
      <c r="A7" s="19" t="s">
        <v>22</v>
      </c>
      <c r="B7" s="30">
        <f>Q8</f>
        <v>0.8588287633157409</v>
      </c>
      <c r="C7" s="30">
        <f t="shared" si="1"/>
        <v>0.8296887193776779</v>
      </c>
      <c r="D7" s="30">
        <f t="shared" si="1"/>
        <v>1.0452624570456777</v>
      </c>
      <c r="E7" s="30">
        <f t="shared" si="1"/>
        <v>1.0101021212630126</v>
      </c>
      <c r="F7" s="30">
        <f t="shared" si="1"/>
        <v>1.1892976319577746</v>
      </c>
      <c r="G7" s="30">
        <f t="shared" si="1"/>
        <v>1.2705263668845093</v>
      </c>
      <c r="H7" s="30">
        <f t="shared" si="1"/>
        <v>1.275870833519422</v>
      </c>
      <c r="I7" s="30">
        <f t="shared" si="1"/>
        <v>1.3912444324527933</v>
      </c>
      <c r="J7" s="30">
        <f t="shared" si="1"/>
        <v>1.3628229525365028</v>
      </c>
      <c r="K7" s="30">
        <f t="shared" si="1"/>
        <v>1.4103603473258919</v>
      </c>
      <c r="L7" s="30">
        <f t="shared" si="1"/>
        <v>1.536288906686457</v>
      </c>
      <c r="M7" s="30">
        <f t="shared" si="1"/>
        <v>1.503891187721705</v>
      </c>
      <c r="N7" s="55"/>
      <c r="P7" s="95" t="s">
        <v>100</v>
      </c>
      <c r="Q7" s="106">
        <v>0.2331797888252958</v>
      </c>
      <c r="R7" s="104">
        <v>0.38213267766537046</v>
      </c>
      <c r="S7" s="104">
        <v>0.4923549607825904</v>
      </c>
      <c r="T7" s="104">
        <v>0.7580920820414331</v>
      </c>
      <c r="U7" s="107">
        <v>1.2388179029125836</v>
      </c>
      <c r="V7" s="107">
        <v>1.4541643940451725</v>
      </c>
      <c r="W7" s="107">
        <v>1.8201281837844228</v>
      </c>
      <c r="X7" s="107">
        <v>2.263240294111274</v>
      </c>
      <c r="Y7" s="107">
        <v>3.0642709388679084</v>
      </c>
      <c r="Z7" s="107">
        <v>3.267143845424166</v>
      </c>
      <c r="AA7" s="107">
        <v>3.3351799944954896</v>
      </c>
      <c r="AB7" s="108">
        <v>3.592832276333908</v>
      </c>
    </row>
    <row r="8" spans="1:28" ht="17.25" customHeight="1">
      <c r="A8" s="19" t="s">
        <v>0</v>
      </c>
      <c r="B8" s="30">
        <f>Q5</f>
        <v>0.8563415496458584</v>
      </c>
      <c r="C8" s="30">
        <f aca="true" t="shared" si="2" ref="C8:M8">R5</f>
        <v>0.7442263089406507</v>
      </c>
      <c r="D8" s="30">
        <f t="shared" si="2"/>
        <v>0.8986203255190772</v>
      </c>
      <c r="E8" s="30">
        <f t="shared" si="2"/>
        <v>0.7559466902945313</v>
      </c>
      <c r="F8" s="30">
        <f t="shared" si="2"/>
        <v>0.7351215622903159</v>
      </c>
      <c r="G8" s="30">
        <f t="shared" si="2"/>
        <v>0.6850026035344423</v>
      </c>
      <c r="H8" s="30">
        <f t="shared" si="2"/>
        <v>0.7199105950906616</v>
      </c>
      <c r="I8" s="30">
        <f t="shared" si="2"/>
        <v>0.6509261973629469</v>
      </c>
      <c r="J8" s="30">
        <f t="shared" si="2"/>
        <v>0.6842802315107952</v>
      </c>
      <c r="K8" s="30">
        <f t="shared" si="2"/>
        <v>0.5933848250479695</v>
      </c>
      <c r="L8" s="30">
        <f t="shared" si="2"/>
        <v>0.5289505390949741</v>
      </c>
      <c r="M8" s="30">
        <f t="shared" si="2"/>
        <v>0.4913084130810462</v>
      </c>
      <c r="N8" s="55"/>
      <c r="P8" s="95" t="s">
        <v>101</v>
      </c>
      <c r="Q8" s="106">
        <v>0.8588287633157409</v>
      </c>
      <c r="R8" s="104">
        <v>0.8296887193776779</v>
      </c>
      <c r="S8" s="107">
        <v>1.0452624570456777</v>
      </c>
      <c r="T8" s="107">
        <v>1.0101021212630126</v>
      </c>
      <c r="U8" s="107">
        <v>1.1892976319577746</v>
      </c>
      <c r="V8" s="107">
        <v>1.2705263668845093</v>
      </c>
      <c r="W8" s="107">
        <v>1.275870833519422</v>
      </c>
      <c r="X8" s="107">
        <v>1.3912444324527933</v>
      </c>
      <c r="Y8" s="107">
        <v>1.3628229525365028</v>
      </c>
      <c r="Z8" s="107">
        <v>1.4103603473258919</v>
      </c>
      <c r="AA8" s="107">
        <v>1.536288906686457</v>
      </c>
      <c r="AB8" s="108">
        <v>1.503891187721705</v>
      </c>
    </row>
    <row r="9" spans="1:28" ht="17.25" customHeight="1" thickBot="1">
      <c r="A9" s="19" t="s">
        <v>25</v>
      </c>
      <c r="B9" s="30" t="s">
        <v>23</v>
      </c>
      <c r="C9" s="30" t="s">
        <v>23</v>
      </c>
      <c r="D9" s="30">
        <f>S9</f>
        <v>0.23266513452934007</v>
      </c>
      <c r="E9" s="30">
        <f aca="true" t="shared" si="3" ref="E9:M9">T9</f>
        <v>0.25531886639080226</v>
      </c>
      <c r="F9" s="30">
        <f t="shared" si="3"/>
        <v>0.32011356764919313</v>
      </c>
      <c r="G9" s="30">
        <f t="shared" si="3"/>
        <v>0.3357297398948882</v>
      </c>
      <c r="H9" s="30">
        <f t="shared" si="3"/>
        <v>0.39569206662664896</v>
      </c>
      <c r="I9" s="30">
        <f t="shared" si="3"/>
        <v>0.4000346495722302</v>
      </c>
      <c r="J9" s="30">
        <f t="shared" si="3"/>
        <v>0.3594593302316614</v>
      </c>
      <c r="K9" s="30">
        <f t="shared" si="3"/>
        <v>0.3270392316800423</v>
      </c>
      <c r="L9" s="30">
        <f t="shared" si="3"/>
        <v>0.39712519603951324</v>
      </c>
      <c r="M9" s="30">
        <f t="shared" si="3"/>
        <v>0.37928849747310595</v>
      </c>
      <c r="N9" s="55"/>
      <c r="P9" s="99" t="s">
        <v>102</v>
      </c>
      <c r="Q9" s="109"/>
      <c r="R9" s="110"/>
      <c r="S9" s="111">
        <v>0.23266513452934007</v>
      </c>
      <c r="T9" s="111">
        <v>0.25531886639080226</v>
      </c>
      <c r="U9" s="111">
        <v>0.32011356764919313</v>
      </c>
      <c r="V9" s="111">
        <v>0.3357297398948882</v>
      </c>
      <c r="W9" s="111">
        <v>0.39569206662664896</v>
      </c>
      <c r="X9" s="111">
        <v>0.4000346495722302</v>
      </c>
      <c r="Y9" s="111">
        <v>0.3594593302316614</v>
      </c>
      <c r="Z9" s="111">
        <v>0.3270392316800423</v>
      </c>
      <c r="AA9" s="111">
        <v>0.39712519603951324</v>
      </c>
      <c r="AB9" s="112">
        <v>0.37928849747310595</v>
      </c>
    </row>
    <row r="10" spans="1:28" ht="17.25" customHeight="1" thickTop="1">
      <c r="A10" s="19" t="s">
        <v>20</v>
      </c>
      <c r="B10" s="30">
        <f>Q6</f>
        <v>0.09889122685681066</v>
      </c>
      <c r="C10" s="30">
        <f aca="true" t="shared" si="4" ref="C10:M10">R6</f>
        <v>0.18025233459215048</v>
      </c>
      <c r="D10" s="30">
        <f t="shared" si="4"/>
        <v>0.16983476866829336</v>
      </c>
      <c r="E10" s="30">
        <f t="shared" si="4"/>
        <v>0.2105991093950289</v>
      </c>
      <c r="F10" s="30">
        <f t="shared" si="4"/>
        <v>0.243921499920356</v>
      </c>
      <c r="G10" s="30">
        <f t="shared" si="4"/>
        <v>0.25667460909917056</v>
      </c>
      <c r="H10" s="30">
        <f t="shared" si="4"/>
        <v>0.3250727458322906</v>
      </c>
      <c r="I10" s="30">
        <f t="shared" si="4"/>
        <v>0.2391276027250731</v>
      </c>
      <c r="J10" s="30">
        <f t="shared" si="4"/>
        <v>0.26339422968074283</v>
      </c>
      <c r="K10" s="30">
        <f t="shared" si="4"/>
        <v>0.2692388263216443</v>
      </c>
      <c r="L10" s="30">
        <f t="shared" si="4"/>
        <v>0.25393830912716525</v>
      </c>
      <c r="M10" s="30">
        <f t="shared" si="4"/>
        <v>0.26322657843240743</v>
      </c>
      <c r="N10" s="55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14" ht="17.25" customHeight="1">
      <c r="A11" s="19" t="s">
        <v>24</v>
      </c>
      <c r="B11" s="30">
        <f>SUM(B5:B10)</f>
        <v>10.898191643907564</v>
      </c>
      <c r="C11" s="30">
        <f aca="true" t="shared" si="5" ref="C11:M11">SUM(C5:C10)</f>
        <v>10.84839048426962</v>
      </c>
      <c r="D11" s="30">
        <f t="shared" si="5"/>
        <v>11.50864158439016</v>
      </c>
      <c r="E11" s="30">
        <f t="shared" si="5"/>
        <v>11.35406810399518</v>
      </c>
      <c r="F11" s="30">
        <f t="shared" si="5"/>
        <v>12.199529485434823</v>
      </c>
      <c r="G11" s="30">
        <f t="shared" si="5"/>
        <v>12.003666919384617</v>
      </c>
      <c r="H11" s="30">
        <f t="shared" si="5"/>
        <v>11.970793408875393</v>
      </c>
      <c r="I11" s="30">
        <f t="shared" si="5"/>
        <v>12.270603387281382</v>
      </c>
      <c r="J11" s="30">
        <f t="shared" si="5"/>
        <v>12.434569479086607</v>
      </c>
      <c r="K11" s="30">
        <f t="shared" si="5"/>
        <v>11.771254662105237</v>
      </c>
      <c r="L11" s="30">
        <f t="shared" si="5"/>
        <v>11.484667213352122</v>
      </c>
      <c r="M11" s="30">
        <f t="shared" si="5"/>
        <v>11.260294726094427</v>
      </c>
      <c r="N11" s="55"/>
    </row>
    <row r="12" spans="1:14" ht="17.25" customHeight="1">
      <c r="A12" s="19" t="s">
        <v>90</v>
      </c>
      <c r="B12" s="30">
        <f>SUM(B6:B7,B9:B10)</f>
        <v>1.1908997789978475</v>
      </c>
      <c r="C12" s="30">
        <f aca="true" t="shared" si="6" ref="C12:K12">SUM(C6:C7,C9:C10)</f>
        <v>1.3920737316351988</v>
      </c>
      <c r="D12" s="30">
        <f t="shared" si="6"/>
        <v>1.9401173210259013</v>
      </c>
      <c r="E12" s="30">
        <f t="shared" si="6"/>
        <v>2.2341121790902765</v>
      </c>
      <c r="F12" s="30">
        <f t="shared" si="6"/>
        <v>2.9921506024399074</v>
      </c>
      <c r="G12" s="30">
        <f t="shared" si="6"/>
        <v>3.3170951099237405</v>
      </c>
      <c r="H12" s="30">
        <f t="shared" si="6"/>
        <v>3.816763829762784</v>
      </c>
      <c r="I12" s="30">
        <f t="shared" si="6"/>
        <v>4.293646978861371</v>
      </c>
      <c r="J12" s="30">
        <f t="shared" si="6"/>
        <v>5.049947451316815</v>
      </c>
      <c r="K12" s="30">
        <f t="shared" si="6"/>
        <v>5.273782250751745</v>
      </c>
      <c r="L12" s="30">
        <f>SUM(L6:L7,L9:L10)</f>
        <v>5.522532406348626</v>
      </c>
      <c r="M12" s="30">
        <f>SUM(M6:M7,M9:M10)</f>
        <v>5.739238539961126</v>
      </c>
      <c r="N12" s="55"/>
    </row>
    <row r="13" spans="1:14" ht="17.25" customHeight="1">
      <c r="A13" s="1" t="s">
        <v>138</v>
      </c>
      <c r="M13" s="57"/>
      <c r="N13" s="55"/>
    </row>
    <row r="14" ht="17.25" customHeight="1">
      <c r="A14" s="47" t="s">
        <v>91</v>
      </c>
    </row>
    <row r="18" ht="17.25" customHeight="1">
      <c r="L18" s="57"/>
    </row>
    <row r="19" ht="17.25" customHeight="1">
      <c r="L19" s="57"/>
    </row>
    <row r="20" ht="17.25" customHeight="1">
      <c r="L20" s="57"/>
    </row>
    <row r="21" ht="17.25" customHeight="1">
      <c r="L21" s="57"/>
    </row>
    <row r="22" spans="2:12" ht="17.25" customHeight="1">
      <c r="B22" s="49"/>
      <c r="C22" s="49"/>
      <c r="D22" s="49"/>
      <c r="E22" s="49"/>
      <c r="F22" s="49"/>
      <c r="G22" s="49"/>
      <c r="H22" s="49"/>
      <c r="I22" s="49"/>
      <c r="J22" s="49"/>
      <c r="L22" s="57"/>
    </row>
    <row r="23" spans="2:12" ht="17.25" customHeight="1">
      <c r="B23" s="49"/>
      <c r="C23" s="49"/>
      <c r="D23" s="49"/>
      <c r="E23" s="49"/>
      <c r="F23" s="49"/>
      <c r="G23" s="49"/>
      <c r="H23" s="49"/>
      <c r="I23" s="49"/>
      <c r="J23" s="49"/>
      <c r="L23" s="57"/>
    </row>
    <row r="24" spans="2:12" ht="17.25" customHeight="1">
      <c r="B24" s="49"/>
      <c r="C24" s="49"/>
      <c r="D24" s="49"/>
      <c r="E24" s="49"/>
      <c r="F24" s="49"/>
      <c r="G24" s="49"/>
      <c r="H24" s="49"/>
      <c r="I24" s="49"/>
      <c r="J24" s="49"/>
      <c r="L24" s="49"/>
    </row>
    <row r="25" spans="2:10" ht="17.25" customHeight="1">
      <c r="B25" s="49"/>
      <c r="C25" s="49"/>
      <c r="D25" s="49"/>
      <c r="E25" s="49"/>
      <c r="F25" s="49"/>
      <c r="G25" s="49"/>
      <c r="H25" s="49"/>
      <c r="I25" s="49"/>
      <c r="J25" s="49"/>
    </row>
    <row r="26" spans="2:10" ht="17.25" customHeight="1">
      <c r="B26" s="49"/>
      <c r="C26" s="49"/>
      <c r="D26" s="49"/>
      <c r="E26" s="49"/>
      <c r="F26" s="49"/>
      <c r="G26" s="49"/>
      <c r="H26" s="49"/>
      <c r="I26" s="49"/>
      <c r="J26" s="49"/>
    </row>
    <row r="27" spans="2:10" ht="17.25" customHeight="1"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3">
    <mergeCell ref="A1:M2"/>
    <mergeCell ref="P1:P3"/>
    <mergeCell ref="Q1:AB1"/>
  </mergeCells>
  <printOptions horizontalCentered="1"/>
  <pageMargins left="0.75" right="0.75" top="0.75" bottom="1" header="0.5" footer="0.5"/>
  <pageSetup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1"/>
  <sheetViews>
    <sheetView view="pageBreakPreview" zoomScale="60" zoomScalePageLayoutView="0" workbookViewId="0" topLeftCell="A1">
      <selection activeCell="J15" sqref="J15"/>
    </sheetView>
  </sheetViews>
  <sheetFormatPr defaultColWidth="9.140625" defaultRowHeight="17.25" customHeight="1"/>
  <cols>
    <col min="1" max="1" width="23.28125" style="1" customWidth="1"/>
    <col min="2" max="12" width="9.140625" style="1" customWidth="1"/>
    <col min="13" max="14" width="10.00390625" style="1" customWidth="1"/>
    <col min="15" max="15" width="98.140625" style="1" hidden="1" customWidth="1"/>
    <col min="16" max="17" width="9.140625" style="1" hidden="1" customWidth="1"/>
    <col min="18" max="18" width="23.140625" style="1" hidden="1" customWidth="1"/>
    <col min="19" max="27" width="9.140625" style="1" hidden="1" customWidth="1"/>
    <col min="28" max="28" width="9.140625" style="1" customWidth="1"/>
    <col min="29" max="16384" width="9.140625" style="1" customWidth="1"/>
  </cols>
  <sheetData>
    <row r="1" spans="1:27" ht="21" customHeight="1" thickTop="1">
      <c r="A1" s="193" t="s">
        <v>176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6"/>
      <c r="O1" s="203"/>
      <c r="P1" s="206" t="s">
        <v>141</v>
      </c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</row>
    <row r="2" spans="1:27" s="11" customFormat="1" ht="21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O2" s="204"/>
      <c r="P2" s="85" t="s">
        <v>153</v>
      </c>
      <c r="Q2" s="86" t="s">
        <v>154</v>
      </c>
      <c r="R2" s="86" t="s">
        <v>155</v>
      </c>
      <c r="S2" s="86" t="s">
        <v>156</v>
      </c>
      <c r="T2" s="86" t="s">
        <v>157</v>
      </c>
      <c r="U2" s="86" t="s">
        <v>158</v>
      </c>
      <c r="V2" s="86" t="s">
        <v>159</v>
      </c>
      <c r="W2" s="86" t="s">
        <v>160</v>
      </c>
      <c r="X2" s="86" t="s">
        <v>161</v>
      </c>
      <c r="Y2" s="86" t="s">
        <v>162</v>
      </c>
      <c r="Z2" s="86" t="s">
        <v>163</v>
      </c>
      <c r="AA2" s="87" t="s">
        <v>164</v>
      </c>
    </row>
    <row r="3" spans="15:27" ht="17.25" customHeight="1" thickBot="1">
      <c r="O3" s="205"/>
      <c r="P3" s="88" t="s">
        <v>124</v>
      </c>
      <c r="Q3" s="89" t="s">
        <v>124</v>
      </c>
      <c r="R3" s="89" t="s">
        <v>124</v>
      </c>
      <c r="S3" s="89" t="s">
        <v>124</v>
      </c>
      <c r="T3" s="89" t="s">
        <v>124</v>
      </c>
      <c r="U3" s="89" t="s">
        <v>124</v>
      </c>
      <c r="V3" s="89" t="s">
        <v>124</v>
      </c>
      <c r="W3" s="89" t="s">
        <v>124</v>
      </c>
      <c r="X3" s="89" t="s">
        <v>124</v>
      </c>
      <c r="Y3" s="89" t="s">
        <v>124</v>
      </c>
      <c r="Z3" s="89" t="s">
        <v>124</v>
      </c>
      <c r="AA3" s="90" t="s">
        <v>124</v>
      </c>
    </row>
    <row r="4" spans="1:27" s="262" customFormat="1" ht="17.25" customHeight="1" thickTop="1">
      <c r="A4" s="260" t="s">
        <v>27</v>
      </c>
      <c r="B4" s="260">
        <v>2000</v>
      </c>
      <c r="C4" s="260">
        <v>2001</v>
      </c>
      <c r="D4" s="260">
        <v>2002</v>
      </c>
      <c r="E4" s="260">
        <v>2003</v>
      </c>
      <c r="F4" s="260">
        <v>2004</v>
      </c>
      <c r="G4" s="260">
        <v>2005</v>
      </c>
      <c r="H4" s="260">
        <v>2006</v>
      </c>
      <c r="I4" s="260">
        <v>2007</v>
      </c>
      <c r="J4" s="260">
        <v>2008</v>
      </c>
      <c r="K4" s="260">
        <v>2009</v>
      </c>
      <c r="L4" s="260">
        <v>2010</v>
      </c>
      <c r="M4" s="260">
        <v>2011</v>
      </c>
      <c r="N4" s="13"/>
      <c r="O4" s="291" t="s">
        <v>97</v>
      </c>
      <c r="P4" s="301">
        <v>916.5906607013569</v>
      </c>
      <c r="Q4" s="302">
        <v>911.1584060744107</v>
      </c>
      <c r="R4" s="302">
        <v>915.8277179013843</v>
      </c>
      <c r="S4" s="302">
        <v>913.7481434224327</v>
      </c>
      <c r="T4" s="302">
        <v>940.9474393409512</v>
      </c>
      <c r="U4" s="302">
        <v>898.8004185171968</v>
      </c>
      <c r="V4" s="302">
        <v>843.2594348476383</v>
      </c>
      <c r="W4" s="302">
        <v>847.9871554876961</v>
      </c>
      <c r="X4" s="302">
        <v>778.5643430832804</v>
      </c>
      <c r="Y4" s="302">
        <v>682.9304960099846</v>
      </c>
      <c r="Z4" s="302">
        <v>627.7027397332619</v>
      </c>
      <c r="AA4" s="303">
        <v>586.1773222316356</v>
      </c>
    </row>
    <row r="5" spans="1:27" ht="17.25" customHeight="1">
      <c r="A5" s="19" t="s">
        <v>26</v>
      </c>
      <c r="B5" s="16">
        <f aca="true" t="shared" si="0" ref="B5:J5">P4/SUM(P4:P9)</f>
        <v>0.8107109032984772</v>
      </c>
      <c r="C5" s="16">
        <f t="shared" si="0"/>
        <v>0.80210712884647</v>
      </c>
      <c r="D5" s="16">
        <f t="shared" si="0"/>
        <v>0.752363983701548</v>
      </c>
      <c r="E5" s="16">
        <f t="shared" si="0"/>
        <v>0.7341703609458909</v>
      </c>
      <c r="F5" s="16">
        <f t="shared" si="0"/>
        <v>0.693721687842448</v>
      </c>
      <c r="G5" s="16">
        <f t="shared" si="0"/>
        <v>0.6658804881629838</v>
      </c>
      <c r="H5" s="16">
        <f t="shared" si="0"/>
        <v>0.6206246487564809</v>
      </c>
      <c r="I5" s="16">
        <f t="shared" si="0"/>
        <v>0.5972964679717843</v>
      </c>
      <c r="J5" s="16">
        <f t="shared" si="0"/>
        <v>0.5389270430484835</v>
      </c>
      <c r="K5" s="16">
        <v>0.5358974358974358</v>
      </c>
      <c r="L5" s="15">
        <f>Z4/Z10</f>
        <v>0.4722378491043047</v>
      </c>
      <c r="M5" s="15">
        <f>AA4/AA10</f>
        <v>0.44725558118741027</v>
      </c>
      <c r="N5" s="113"/>
      <c r="O5" s="95" t="s">
        <v>98</v>
      </c>
      <c r="P5" s="103">
        <v>89.37070897998537</v>
      </c>
      <c r="Q5" s="107">
        <v>78.2881853340053</v>
      </c>
      <c r="R5" s="107">
        <v>95.41401869803042</v>
      </c>
      <c r="S5" s="107">
        <v>83.6390320243121</v>
      </c>
      <c r="T5" s="107">
        <v>82.00876941359529</v>
      </c>
      <c r="U5" s="107">
        <v>77.24396863473685</v>
      </c>
      <c r="V5" s="107">
        <v>81.95006392098361</v>
      </c>
      <c r="W5" s="107">
        <v>75.36088911829098</v>
      </c>
      <c r="X5" s="107">
        <v>79.651102421423</v>
      </c>
      <c r="Y5" s="107">
        <v>68.94253101291868</v>
      </c>
      <c r="Z5" s="107">
        <v>61.58488924494829</v>
      </c>
      <c r="AA5" s="108">
        <v>57.488435574966104</v>
      </c>
    </row>
    <row r="6" spans="1:27" ht="17.25" customHeight="1">
      <c r="A6" s="19" t="s">
        <v>21</v>
      </c>
      <c r="B6" s="16">
        <f aca="true" t="shared" si="1" ref="B6:J6">P7/SUM(P4:P9)</f>
        <v>0.021612108484590168</v>
      </c>
      <c r="C6" s="16">
        <f t="shared" si="1"/>
        <v>0.03544858155336177</v>
      </c>
      <c r="D6" s="16">
        <f t="shared" si="1"/>
        <v>0.042994747610995095</v>
      </c>
      <c r="E6" s="16">
        <f t="shared" si="1"/>
        <v>0.06746340366325942</v>
      </c>
      <c r="F6" s="16">
        <f t="shared" si="1"/>
        <v>0.10157488040994388</v>
      </c>
      <c r="G6" s="16">
        <f t="shared" si="1"/>
        <v>0.12133561819696409</v>
      </c>
      <c r="H6" s="16">
        <f t="shared" si="1"/>
        <v>0.1520929422453586</v>
      </c>
      <c r="I6" s="16">
        <f t="shared" si="1"/>
        <v>0.1841486959743245</v>
      </c>
      <c r="J6" s="16">
        <f t="shared" si="1"/>
        <v>0.24600044301685553</v>
      </c>
      <c r="K6" s="16">
        <v>0.23931623931623927</v>
      </c>
      <c r="L6" s="16">
        <f>Z7/Z10</f>
        <v>0.29092361578608184</v>
      </c>
      <c r="M6" s="16">
        <f>AA7/AA10</f>
        <v>0.3187236406280979</v>
      </c>
      <c r="N6" s="113"/>
      <c r="O6" s="95" t="s">
        <v>99</v>
      </c>
      <c r="P6" s="103">
        <v>10.352576831210403</v>
      </c>
      <c r="Q6" s="107">
        <v>18.981541817223366</v>
      </c>
      <c r="R6" s="107">
        <v>18.064587722216363</v>
      </c>
      <c r="S6" s="107">
        <v>23.392776515573225</v>
      </c>
      <c r="T6" s="107">
        <v>27.242657650801654</v>
      </c>
      <c r="U6" s="107">
        <v>28.967091941791786</v>
      </c>
      <c r="V6" s="107">
        <v>37.015835220772935</v>
      </c>
      <c r="W6" s="107">
        <v>27.685379157382492</v>
      </c>
      <c r="X6" s="107">
        <v>30.644313154743067</v>
      </c>
      <c r="Y6" s="107">
        <v>31.279801650400536</v>
      </c>
      <c r="Z6" s="107">
        <v>29.58929554792842</v>
      </c>
      <c r="AA6" s="108">
        <v>30.8119573281637</v>
      </c>
    </row>
    <row r="7" spans="1:27" ht="17.25" customHeight="1">
      <c r="A7" s="19" t="s">
        <v>22</v>
      </c>
      <c r="B7" s="16">
        <f aca="true" t="shared" si="2" ref="B7:J7">P8/SUM(P4:P9)</f>
        <v>0.07947321461746745</v>
      </c>
      <c r="C7" s="16">
        <f t="shared" si="2"/>
        <v>0.07681621324285061</v>
      </c>
      <c r="D7" s="16">
        <f t="shared" si="2"/>
        <v>0.09111278609026403</v>
      </c>
      <c r="E7" s="16">
        <f t="shared" si="2"/>
        <v>0.08964161888516811</v>
      </c>
      <c r="F7" s="16">
        <f t="shared" si="2"/>
        <v>0.09777891364819262</v>
      </c>
      <c r="G7" s="16">
        <f t="shared" si="2"/>
        <v>0.10604595928814811</v>
      </c>
      <c r="H7" s="16">
        <f t="shared" si="2"/>
        <v>0.10662180072494692</v>
      </c>
      <c r="I7" s="16">
        <f t="shared" si="2"/>
        <v>0.11336437423114432</v>
      </c>
      <c r="J7" s="16">
        <f t="shared" si="2"/>
        <v>0.10979413060055407</v>
      </c>
      <c r="K7" s="16">
        <v>0.11965811965811964</v>
      </c>
      <c r="L7" s="16">
        <f>Z8/Z10</f>
        <v>0.13365462037221446</v>
      </c>
      <c r="M7" s="16">
        <f>AA8/AA10</f>
        <v>0.13312357652523715</v>
      </c>
      <c r="N7" s="113"/>
      <c r="O7" s="95" t="s">
        <v>100</v>
      </c>
      <c r="P7" s="103">
        <v>24.43467420315021</v>
      </c>
      <c r="Q7" s="107">
        <v>40.26802892552551</v>
      </c>
      <c r="R7" s="107">
        <v>52.336079928493014</v>
      </c>
      <c r="S7" s="107">
        <v>83.96492575216436</v>
      </c>
      <c r="T7" s="107">
        <v>137.77372871295694</v>
      </c>
      <c r="U7" s="107">
        <v>163.7778946148982</v>
      </c>
      <c r="V7" s="107">
        <v>206.65277922672306</v>
      </c>
      <c r="W7" s="107">
        <v>261.4375561541286</v>
      </c>
      <c r="X7" s="107">
        <v>355.3860875717527</v>
      </c>
      <c r="Y7" s="107">
        <v>378.18788368195345</v>
      </c>
      <c r="Z7" s="107">
        <v>386.6982517991605</v>
      </c>
      <c r="AA7" s="108">
        <v>417.72216614779626</v>
      </c>
    </row>
    <row r="8" spans="1:27" ht="17.25" customHeight="1">
      <c r="A8" s="19" t="s">
        <v>0</v>
      </c>
      <c r="B8" s="16">
        <f aca="true" t="shared" si="3" ref="B8:J8">P5/SUM(P4:P9)</f>
        <v>0.07904707227777016</v>
      </c>
      <c r="C8" s="16">
        <f t="shared" si="3"/>
        <v>0.06891832544398548</v>
      </c>
      <c r="D8" s="16">
        <f t="shared" si="3"/>
        <v>0.07838381586999972</v>
      </c>
      <c r="E8" s="16">
        <f t="shared" si="3"/>
        <v>0.06720155742310058</v>
      </c>
      <c r="F8" s="16">
        <f t="shared" si="3"/>
        <v>0.06046167889603765</v>
      </c>
      <c r="G8" s="16">
        <f t="shared" si="3"/>
        <v>0.057226554953101264</v>
      </c>
      <c r="H8" s="16">
        <f t="shared" si="3"/>
        <v>0.0603138577936233</v>
      </c>
      <c r="I8" s="16">
        <f t="shared" si="3"/>
        <v>0.0530819277182101</v>
      </c>
      <c r="J8" s="16">
        <f t="shared" si="3"/>
        <v>0.05513498464819592</v>
      </c>
      <c r="K8" s="16">
        <v>0.05128205128205127</v>
      </c>
      <c r="L8" s="16">
        <f>Z5/Z10</f>
        <v>0.04633198772833096</v>
      </c>
      <c r="M8" s="16">
        <f>AA5/AA10</f>
        <v>0.043863900375313424</v>
      </c>
      <c r="N8" s="113"/>
      <c r="O8" s="95" t="s">
        <v>101</v>
      </c>
      <c r="P8" s="103">
        <v>89.85250598938387</v>
      </c>
      <c r="Q8" s="107">
        <v>87.25983837057358</v>
      </c>
      <c r="R8" s="107">
        <v>110.90857186723652</v>
      </c>
      <c r="S8" s="107">
        <v>111.56792372300694</v>
      </c>
      <c r="T8" s="107">
        <v>132.62497054827864</v>
      </c>
      <c r="U8" s="107">
        <v>143.1400293064536</v>
      </c>
      <c r="V8" s="107">
        <v>144.8699138874113</v>
      </c>
      <c r="W8" s="107">
        <v>160.94441938413055</v>
      </c>
      <c r="X8" s="107">
        <v>158.614781477444</v>
      </c>
      <c r="Y8" s="107">
        <v>162.8927978442473</v>
      </c>
      <c r="Z8" s="107">
        <v>177.6549074682868</v>
      </c>
      <c r="AA8" s="108">
        <v>174.47299686298092</v>
      </c>
    </row>
    <row r="9" spans="1:27" ht="17.25" customHeight="1" thickBot="1">
      <c r="A9" s="19" t="s">
        <v>25</v>
      </c>
      <c r="B9" s="16" t="s">
        <v>23</v>
      </c>
      <c r="C9" s="16" t="s">
        <v>23</v>
      </c>
      <c r="D9" s="16">
        <f aca="true" t="shared" si="4" ref="D9:J9">R9/SUM(R4:R9)</f>
        <v>0.020304380812111965</v>
      </c>
      <c r="E9" s="16">
        <f t="shared" si="4"/>
        <v>0.02272763574673822</v>
      </c>
      <c r="F9" s="16">
        <f t="shared" si="4"/>
        <v>0.026377952782872704</v>
      </c>
      <c r="G9" s="16">
        <f t="shared" si="4"/>
        <v>0.028050974034635356</v>
      </c>
      <c r="H9" s="16">
        <f t="shared" si="4"/>
        <v>0.033103723265230395</v>
      </c>
      <c r="I9" s="16">
        <f t="shared" si="4"/>
        <v>0.03260779157777794</v>
      </c>
      <c r="J9" s="16">
        <f t="shared" si="4"/>
        <v>0.028931216004471447</v>
      </c>
      <c r="K9" s="16">
        <v>0.028205128205128206</v>
      </c>
      <c r="L9" s="16">
        <f>Z9/Z10</f>
        <v>0.0345910949279414</v>
      </c>
      <c r="M9" s="16">
        <f>AA9/AA10</f>
        <v>0.03352365776879382</v>
      </c>
      <c r="N9" s="113"/>
      <c r="O9" s="99" t="s">
        <v>102</v>
      </c>
      <c r="P9" s="109"/>
      <c r="Q9" s="110"/>
      <c r="R9" s="114">
        <v>24.715849170597263</v>
      </c>
      <c r="S9" s="114">
        <v>28.28680654066057</v>
      </c>
      <c r="T9" s="114">
        <v>35.77842175194838</v>
      </c>
      <c r="U9" s="114">
        <v>37.8629914081132</v>
      </c>
      <c r="V9" s="114">
        <v>44.97892087902559</v>
      </c>
      <c r="W9" s="114">
        <v>46.293574312717645</v>
      </c>
      <c r="X9" s="114">
        <v>41.795663204630465</v>
      </c>
      <c r="Y9" s="114">
        <v>37.75794591510007</v>
      </c>
      <c r="Z9" s="114">
        <v>45.97879034436807</v>
      </c>
      <c r="AA9" s="115">
        <v>43.93641749567613</v>
      </c>
    </row>
    <row r="10" spans="1:27" ht="17.25" customHeight="1" thickTop="1">
      <c r="A10" s="19" t="s">
        <v>20</v>
      </c>
      <c r="B10" s="16">
        <f aca="true" t="shared" si="5" ref="B10:J10">P6/SUM(P4:P9)</f>
        <v>0.00915670132169507</v>
      </c>
      <c r="C10" s="16">
        <f t="shared" si="5"/>
        <v>0.01670975091333225</v>
      </c>
      <c r="D10" s="16">
        <f t="shared" si="5"/>
        <v>0.014840285915081094</v>
      </c>
      <c r="E10" s="16">
        <f t="shared" si="5"/>
        <v>0.018795423335842724</v>
      </c>
      <c r="F10" s="16">
        <f t="shared" si="5"/>
        <v>0.02008488642050509</v>
      </c>
      <c r="G10" s="16">
        <f t="shared" si="5"/>
        <v>0.021460405364167393</v>
      </c>
      <c r="H10" s="16">
        <f t="shared" si="5"/>
        <v>0.02724302721435992</v>
      </c>
      <c r="I10" s="16">
        <f t="shared" si="5"/>
        <v>0.019500742526758885</v>
      </c>
      <c r="J10" s="16">
        <f t="shared" si="5"/>
        <v>0.02121218268143943</v>
      </c>
      <c r="K10" s="16">
        <v>0.025641025641025637</v>
      </c>
      <c r="L10" s="16">
        <f>Z6/Z10</f>
        <v>0.022260832081126666</v>
      </c>
      <c r="M10" s="16">
        <f>AA6/AA10</f>
        <v>0.02350964351514757</v>
      </c>
      <c r="N10" s="113"/>
      <c r="P10" s="1">
        <f>SUM(P4:P9)</f>
        <v>1130.6011267050867</v>
      </c>
      <c r="Q10" s="1">
        <f aca="true" t="shared" si="6" ref="Q10:AA10">SUM(Q4:Q9)</f>
        <v>1135.9560005217384</v>
      </c>
      <c r="R10" s="1">
        <f t="shared" si="6"/>
        <v>1217.266825287958</v>
      </c>
      <c r="S10" s="1">
        <f t="shared" si="6"/>
        <v>1244.5996079781498</v>
      </c>
      <c r="T10" s="1">
        <f t="shared" si="6"/>
        <v>1356.375987418532</v>
      </c>
      <c r="U10" s="1">
        <f t="shared" si="6"/>
        <v>1349.7923944231904</v>
      </c>
      <c r="V10" s="1">
        <f t="shared" si="6"/>
        <v>1358.7269479825547</v>
      </c>
      <c r="W10" s="1">
        <f t="shared" si="6"/>
        <v>1419.7089736143464</v>
      </c>
      <c r="X10" s="1">
        <f t="shared" si="6"/>
        <v>1444.6562909132738</v>
      </c>
      <c r="Y10" s="1">
        <f t="shared" si="6"/>
        <v>1361.9914561146045</v>
      </c>
      <c r="Z10" s="1">
        <f t="shared" si="6"/>
        <v>1329.208874137954</v>
      </c>
      <c r="AA10" s="1">
        <f t="shared" si="6"/>
        <v>1310.6092956412185</v>
      </c>
    </row>
    <row r="11" spans="1:21" ht="17.25" customHeight="1">
      <c r="A11" s="19" t="s">
        <v>24</v>
      </c>
      <c r="B11" s="16">
        <f aca="true" t="shared" si="7" ref="B11:J11">SUM(B5:B10)</f>
        <v>1</v>
      </c>
      <c r="C11" s="16">
        <f t="shared" si="7"/>
        <v>1</v>
      </c>
      <c r="D11" s="16">
        <f t="shared" si="7"/>
        <v>1</v>
      </c>
      <c r="E11" s="16">
        <f t="shared" si="7"/>
        <v>0.9999999999999999</v>
      </c>
      <c r="F11" s="16">
        <f t="shared" si="7"/>
        <v>0.9999999999999999</v>
      </c>
      <c r="G11" s="16">
        <f t="shared" si="7"/>
        <v>1</v>
      </c>
      <c r="H11" s="16">
        <f t="shared" si="7"/>
        <v>1</v>
      </c>
      <c r="I11" s="16">
        <f t="shared" si="7"/>
        <v>1</v>
      </c>
      <c r="J11" s="16">
        <f t="shared" si="7"/>
        <v>0.9999999999999999</v>
      </c>
      <c r="K11" s="16">
        <v>1</v>
      </c>
      <c r="L11" s="16">
        <v>1</v>
      </c>
      <c r="M11" s="16">
        <v>1</v>
      </c>
      <c r="N11" s="113"/>
      <c r="S11"/>
      <c r="T11"/>
      <c r="U11"/>
    </row>
    <row r="12" spans="1:21" ht="17.25" customHeight="1">
      <c r="A12" s="19" t="s">
        <v>90</v>
      </c>
      <c r="B12" s="16">
        <f aca="true" t="shared" si="8" ref="B12:M12">SUM(B6:B7,B9:B10)</f>
        <v>0.1102420244237527</v>
      </c>
      <c r="C12" s="16">
        <f t="shared" si="8"/>
        <v>0.1289745457095446</v>
      </c>
      <c r="D12" s="16">
        <f t="shared" si="8"/>
        <v>0.1692522004284522</v>
      </c>
      <c r="E12" s="16">
        <f t="shared" si="8"/>
        <v>0.19862808163100848</v>
      </c>
      <c r="F12" s="16">
        <f t="shared" si="8"/>
        <v>0.2458166332615143</v>
      </c>
      <c r="G12" s="16">
        <f t="shared" si="8"/>
        <v>0.2768929568839149</v>
      </c>
      <c r="H12" s="16">
        <f t="shared" si="8"/>
        <v>0.31906149344989576</v>
      </c>
      <c r="I12" s="16">
        <f t="shared" si="8"/>
        <v>0.3496216043100056</v>
      </c>
      <c r="J12" s="16">
        <f t="shared" si="8"/>
        <v>0.4059379723033205</v>
      </c>
      <c r="K12" s="16">
        <f t="shared" si="8"/>
        <v>0.4128205128205128</v>
      </c>
      <c r="L12" s="16">
        <f t="shared" si="8"/>
        <v>0.4814301631673643</v>
      </c>
      <c r="M12" s="16">
        <f t="shared" si="8"/>
        <v>0.5088805184372764</v>
      </c>
      <c r="N12" s="38"/>
      <c r="S12"/>
      <c r="T12"/>
      <c r="U12"/>
    </row>
    <row r="13" spans="1:20" ht="17.25" customHeight="1">
      <c r="A13" s="1" t="s">
        <v>138</v>
      </c>
      <c r="R13"/>
      <c r="S13"/>
      <c r="T13"/>
    </row>
    <row r="14" spans="1:20" ht="17.25" customHeight="1">
      <c r="A14" s="47" t="s">
        <v>91</v>
      </c>
      <c r="R14"/>
      <c r="S14"/>
      <c r="T14"/>
    </row>
    <row r="15" spans="18:24" ht="17.25" customHeight="1">
      <c r="R15"/>
      <c r="S15"/>
      <c r="T15"/>
      <c r="X15"/>
    </row>
    <row r="16" spans="18:24" ht="17.25" customHeight="1">
      <c r="R16"/>
      <c r="S16"/>
      <c r="T16"/>
      <c r="X16"/>
    </row>
    <row r="17" spans="18:24" ht="17.25" customHeight="1">
      <c r="R17"/>
      <c r="S17"/>
      <c r="T17"/>
      <c r="X17"/>
    </row>
    <row r="18" spans="18:24" ht="17.25" customHeight="1">
      <c r="R18"/>
      <c r="S18"/>
      <c r="T18"/>
      <c r="X18"/>
    </row>
    <row r="19" spans="18:20" ht="17.25" customHeight="1">
      <c r="R19"/>
      <c r="S19"/>
      <c r="T19"/>
    </row>
    <row r="20" spans="18:20" ht="17.25" customHeight="1">
      <c r="R20"/>
      <c r="S20"/>
      <c r="T20"/>
    </row>
    <row r="21" spans="18:20" ht="17.25" customHeight="1">
      <c r="R21"/>
      <c r="S21"/>
      <c r="T21"/>
    </row>
  </sheetData>
  <sheetProtection/>
  <mergeCells count="3">
    <mergeCell ref="A1:M2"/>
    <mergeCell ref="O1:O3"/>
    <mergeCell ref="P1:AA1"/>
  </mergeCells>
  <printOptions horizontalCentered="1"/>
  <pageMargins left="0.75" right="0.75" top="0.75" bottom="1" header="0.5" footer="0.5"/>
  <pageSetup horizontalDpi="600" verticalDpi="6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"/>
  <sheetViews>
    <sheetView view="pageBreakPreview" zoomScale="60" zoomScalePageLayoutView="0" workbookViewId="0" topLeftCell="A1">
      <selection activeCell="L16" sqref="L16"/>
    </sheetView>
  </sheetViews>
  <sheetFormatPr defaultColWidth="9.140625" defaultRowHeight="17.25" customHeight="1"/>
  <cols>
    <col min="1" max="1" width="30.7109375" style="0" customWidth="1"/>
    <col min="12" max="12" width="8.7109375" style="0" customWidth="1"/>
    <col min="13" max="14" width="9.421875" style="0" customWidth="1"/>
    <col min="15" max="15" width="71.00390625" style="0" hidden="1" customWidth="1"/>
    <col min="16" max="27" width="9.140625" style="0" hidden="1" customWidth="1"/>
    <col min="28" max="29" width="9.140625" style="0" customWidth="1"/>
  </cols>
  <sheetData>
    <row r="1" spans="1:27" ht="21" customHeight="1" thickTop="1">
      <c r="A1" s="193" t="s">
        <v>177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50"/>
      <c r="O1" s="203"/>
      <c r="P1" s="206" t="s">
        <v>141</v>
      </c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8"/>
    </row>
    <row r="2" spans="1:27" s="1" customFormat="1" ht="21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6"/>
      <c r="O2" s="204"/>
      <c r="P2" s="85" t="s">
        <v>153</v>
      </c>
      <c r="Q2" s="86" t="s">
        <v>154</v>
      </c>
      <c r="R2" s="86" t="s">
        <v>155</v>
      </c>
      <c r="S2" s="86" t="s">
        <v>156</v>
      </c>
      <c r="T2" s="86" t="s">
        <v>157</v>
      </c>
      <c r="U2" s="86" t="s">
        <v>158</v>
      </c>
      <c r="V2" s="86" t="s">
        <v>159</v>
      </c>
      <c r="W2" s="86" t="s">
        <v>160</v>
      </c>
      <c r="X2" s="86" t="s">
        <v>161</v>
      </c>
      <c r="Y2" s="86" t="s">
        <v>162</v>
      </c>
      <c r="Z2" s="86" t="s">
        <v>163</v>
      </c>
      <c r="AA2" s="87" t="s">
        <v>164</v>
      </c>
    </row>
    <row r="3" spans="1:27" s="1" customFormat="1" ht="21" customHeight="1" thickBot="1">
      <c r="A3" s="12"/>
      <c r="B3" s="12"/>
      <c r="C3" s="12"/>
      <c r="D3" s="12"/>
      <c r="E3" s="12"/>
      <c r="F3" s="12"/>
      <c r="G3" s="12"/>
      <c r="H3" s="12"/>
      <c r="I3" s="12"/>
      <c r="M3" s="6"/>
      <c r="N3" s="6"/>
      <c r="O3" s="205"/>
      <c r="P3" s="88" t="s">
        <v>96</v>
      </c>
      <c r="Q3" s="89" t="s">
        <v>96</v>
      </c>
      <c r="R3" s="89" t="s">
        <v>96</v>
      </c>
      <c r="S3" s="89" t="s">
        <v>96</v>
      </c>
      <c r="T3" s="89" t="s">
        <v>96</v>
      </c>
      <c r="U3" s="89" t="s">
        <v>96</v>
      </c>
      <c r="V3" s="89" t="s">
        <v>96</v>
      </c>
      <c r="W3" s="89" t="s">
        <v>96</v>
      </c>
      <c r="X3" s="89" t="s">
        <v>96</v>
      </c>
      <c r="Y3" s="89" t="s">
        <v>96</v>
      </c>
      <c r="Z3" s="89" t="s">
        <v>96</v>
      </c>
      <c r="AA3" s="90" t="s">
        <v>96</v>
      </c>
    </row>
    <row r="4" spans="1:27" s="13" customFormat="1" ht="17.25" customHeight="1" thickTop="1">
      <c r="A4" s="260" t="s">
        <v>27</v>
      </c>
      <c r="B4" s="260">
        <v>2000</v>
      </c>
      <c r="C4" s="260">
        <v>2001</v>
      </c>
      <c r="D4" s="260">
        <v>2002</v>
      </c>
      <c r="E4" s="260">
        <v>2003</v>
      </c>
      <c r="F4" s="260">
        <v>2004</v>
      </c>
      <c r="G4" s="260">
        <v>2005</v>
      </c>
      <c r="H4" s="260">
        <v>2006</v>
      </c>
      <c r="I4" s="260">
        <v>2007</v>
      </c>
      <c r="J4" s="260">
        <v>2008</v>
      </c>
      <c r="K4" s="300">
        <v>2009</v>
      </c>
      <c r="L4" s="300">
        <v>2010</v>
      </c>
      <c r="M4" s="300">
        <v>2011</v>
      </c>
      <c r="N4" s="296"/>
      <c r="O4" s="291" t="s">
        <v>97</v>
      </c>
      <c r="P4" s="297">
        <v>0.9413469152243262</v>
      </c>
      <c r="Q4" s="298">
        <v>0.933453935679417</v>
      </c>
      <c r="R4" s="298">
        <v>0.9397626249544636</v>
      </c>
      <c r="S4" s="298">
        <v>0.9363434416908755</v>
      </c>
      <c r="T4" s="298">
        <v>0.9395114171225435</v>
      </c>
      <c r="U4" s="298">
        <v>0.9338595770202835</v>
      </c>
      <c r="V4" s="298">
        <v>0.9178526855081732</v>
      </c>
      <c r="W4" s="298">
        <v>0.9243430485998483</v>
      </c>
      <c r="X4" s="298">
        <v>0.8899275260102351</v>
      </c>
      <c r="Y4" s="298">
        <v>0.8563999066312886</v>
      </c>
      <c r="Z4" s="298">
        <v>0.8334102296416792</v>
      </c>
      <c r="AA4" s="299">
        <v>0.791208832416811</v>
      </c>
    </row>
    <row r="5" spans="1:27" s="1" customFormat="1" ht="17.25" customHeight="1">
      <c r="A5" s="19" t="s">
        <v>26</v>
      </c>
      <c r="B5" s="16">
        <f aca="true" t="shared" si="0" ref="B5:J10">P4</f>
        <v>0.9413469152243262</v>
      </c>
      <c r="C5" s="16">
        <f t="shared" si="0"/>
        <v>0.933453935679417</v>
      </c>
      <c r="D5" s="16">
        <f t="shared" si="0"/>
        <v>0.9397626249544636</v>
      </c>
      <c r="E5" s="16">
        <f t="shared" si="0"/>
        <v>0.9363434416908755</v>
      </c>
      <c r="F5" s="16">
        <f t="shared" si="0"/>
        <v>0.9395114171225435</v>
      </c>
      <c r="G5" s="16">
        <f t="shared" si="0"/>
        <v>0.9338595770202835</v>
      </c>
      <c r="H5" s="16">
        <f t="shared" si="0"/>
        <v>0.9178526855081732</v>
      </c>
      <c r="I5" s="16">
        <f t="shared" si="0"/>
        <v>0.9243430485998483</v>
      </c>
      <c r="J5" s="16">
        <f t="shared" si="0"/>
        <v>0.8899275260102351</v>
      </c>
      <c r="K5" s="16">
        <v>0.87</v>
      </c>
      <c r="L5" s="16">
        <f aca="true" t="shared" si="1" ref="L5:M10">Z4</f>
        <v>0.8334102296416792</v>
      </c>
      <c r="M5" s="16">
        <f t="shared" si="1"/>
        <v>0.791208832416811</v>
      </c>
      <c r="N5" s="113"/>
      <c r="O5" s="95" t="s">
        <v>101</v>
      </c>
      <c r="P5" s="106">
        <v>0.33784990626066835</v>
      </c>
      <c r="Q5" s="104">
        <v>0.35048326874368146</v>
      </c>
      <c r="R5" s="104">
        <v>0.432314872815866</v>
      </c>
      <c r="S5" s="104">
        <v>0.4435755543453874</v>
      </c>
      <c r="T5" s="104">
        <v>0.5061669290966729</v>
      </c>
      <c r="U5" s="104">
        <v>0.5397345301413611</v>
      </c>
      <c r="V5" s="104">
        <v>0.5304309946930055</v>
      </c>
      <c r="W5" s="104">
        <v>0.5596302438711706</v>
      </c>
      <c r="X5" s="104">
        <v>0.4880595085620537</v>
      </c>
      <c r="Y5" s="104">
        <v>0.4759351710284997</v>
      </c>
      <c r="Z5" s="104">
        <v>0.5246658329052105</v>
      </c>
      <c r="AA5" s="105">
        <v>0.5120436088987687</v>
      </c>
    </row>
    <row r="6" spans="1:27" s="1" customFormat="1" ht="17.25" customHeight="1">
      <c r="A6" s="19" t="s">
        <v>60</v>
      </c>
      <c r="B6" s="16">
        <f t="shared" si="0"/>
        <v>0.33784990626066835</v>
      </c>
      <c r="C6" s="16">
        <f t="shared" si="0"/>
        <v>0.35048326874368146</v>
      </c>
      <c r="D6" s="16">
        <f t="shared" si="0"/>
        <v>0.432314872815866</v>
      </c>
      <c r="E6" s="16">
        <f t="shared" si="0"/>
        <v>0.4435755543453874</v>
      </c>
      <c r="F6" s="16">
        <f t="shared" si="0"/>
        <v>0.5061669290966729</v>
      </c>
      <c r="G6" s="16">
        <f t="shared" si="0"/>
        <v>0.5397345301413611</v>
      </c>
      <c r="H6" s="16">
        <f t="shared" si="0"/>
        <v>0.5304309946930055</v>
      </c>
      <c r="I6" s="16">
        <f t="shared" si="0"/>
        <v>0.5596302438711706</v>
      </c>
      <c r="J6" s="16">
        <f t="shared" si="0"/>
        <v>0.4880595085620537</v>
      </c>
      <c r="K6" s="16">
        <v>0.46</v>
      </c>
      <c r="L6" s="16">
        <f t="shared" si="1"/>
        <v>0.5246658329052105</v>
      </c>
      <c r="M6" s="16">
        <f t="shared" si="1"/>
        <v>0.5120436088987687</v>
      </c>
      <c r="N6" s="113"/>
      <c r="O6" s="95" t="s">
        <v>100</v>
      </c>
      <c r="P6" s="106">
        <v>0.04276350140330601</v>
      </c>
      <c r="Q6" s="104">
        <v>0.08242286616950913</v>
      </c>
      <c r="R6" s="104">
        <v>0.11724228651002921</v>
      </c>
      <c r="S6" s="104">
        <v>0.16213186013604058</v>
      </c>
      <c r="T6" s="104">
        <v>0.22915305839994635</v>
      </c>
      <c r="U6" s="104">
        <v>0.2799912684217008</v>
      </c>
      <c r="V6" s="104">
        <v>0.32776160508630353</v>
      </c>
      <c r="W6" s="104">
        <v>0.3728235746628123</v>
      </c>
      <c r="X6" s="104">
        <v>0.4317743807010806</v>
      </c>
      <c r="Y6" s="104">
        <v>0.4747914880249431</v>
      </c>
      <c r="Z6" s="104">
        <v>0.5075239960003188</v>
      </c>
      <c r="AA6" s="105">
        <v>0.5523521862644752</v>
      </c>
    </row>
    <row r="7" spans="1:27" s="1" customFormat="1" ht="17.25" customHeight="1">
      <c r="A7" s="19" t="s">
        <v>21</v>
      </c>
      <c r="B7" s="16">
        <f t="shared" si="0"/>
        <v>0.04276350140330601</v>
      </c>
      <c r="C7" s="16">
        <f t="shared" si="0"/>
        <v>0.08242286616950913</v>
      </c>
      <c r="D7" s="16">
        <f t="shared" si="0"/>
        <v>0.11724228651002921</v>
      </c>
      <c r="E7" s="16">
        <f t="shared" si="0"/>
        <v>0.16213186013604058</v>
      </c>
      <c r="F7" s="16">
        <f t="shared" si="0"/>
        <v>0.22915305839994635</v>
      </c>
      <c r="G7" s="16">
        <f t="shared" si="0"/>
        <v>0.2799912684217008</v>
      </c>
      <c r="H7" s="16">
        <f t="shared" si="0"/>
        <v>0.32776160508630353</v>
      </c>
      <c r="I7" s="16">
        <f t="shared" si="0"/>
        <v>0.3728235746628123</v>
      </c>
      <c r="J7" s="16">
        <f t="shared" si="0"/>
        <v>0.4317743807010806</v>
      </c>
      <c r="K7" s="16">
        <v>0.41</v>
      </c>
      <c r="L7" s="16">
        <f t="shared" si="1"/>
        <v>0.5075239960003188</v>
      </c>
      <c r="M7" s="16">
        <f t="shared" si="1"/>
        <v>0.5523521862644752</v>
      </c>
      <c r="N7" s="113"/>
      <c r="O7" s="95" t="s">
        <v>98</v>
      </c>
      <c r="P7" s="106">
        <v>0.32785002506287264</v>
      </c>
      <c r="Q7" s="104">
        <v>0.288297213089437</v>
      </c>
      <c r="R7" s="104">
        <v>0.33154973119244346</v>
      </c>
      <c r="S7" s="104">
        <v>0.3386023368149608</v>
      </c>
      <c r="T7" s="104">
        <v>0.3141412121419566</v>
      </c>
      <c r="U7" s="104">
        <v>0.310407538378482</v>
      </c>
      <c r="V7" s="104">
        <v>0.3490061587105084</v>
      </c>
      <c r="W7" s="104">
        <v>0.3090406593195243</v>
      </c>
      <c r="X7" s="104">
        <v>0.2951586015489658</v>
      </c>
      <c r="Y7" s="104">
        <v>0.2626678772182504</v>
      </c>
      <c r="Z7" s="104">
        <v>0.2656174390596621</v>
      </c>
      <c r="AA7" s="105">
        <v>0.24053131408355163</v>
      </c>
    </row>
    <row r="8" spans="1:27" s="1" customFormat="1" ht="17.25" customHeight="1">
      <c r="A8" s="19" t="s">
        <v>0</v>
      </c>
      <c r="B8" s="16">
        <f t="shared" si="0"/>
        <v>0.32785002506287264</v>
      </c>
      <c r="C8" s="16">
        <f t="shared" si="0"/>
        <v>0.288297213089437</v>
      </c>
      <c r="D8" s="16">
        <f t="shared" si="0"/>
        <v>0.33154973119244346</v>
      </c>
      <c r="E8" s="16">
        <f t="shared" si="0"/>
        <v>0.3386023368149608</v>
      </c>
      <c r="F8" s="16">
        <f t="shared" si="0"/>
        <v>0.3141412121419566</v>
      </c>
      <c r="G8" s="16">
        <f t="shared" si="0"/>
        <v>0.310407538378482</v>
      </c>
      <c r="H8" s="16">
        <f t="shared" si="0"/>
        <v>0.3490061587105084</v>
      </c>
      <c r="I8" s="16">
        <f t="shared" si="0"/>
        <v>0.3090406593195243</v>
      </c>
      <c r="J8" s="16">
        <f t="shared" si="0"/>
        <v>0.2951586015489658</v>
      </c>
      <c r="K8" s="16">
        <v>0.27</v>
      </c>
      <c r="L8" s="16">
        <f t="shared" si="1"/>
        <v>0.2656174390596621</v>
      </c>
      <c r="M8" s="16">
        <f t="shared" si="1"/>
        <v>0.24053131408355163</v>
      </c>
      <c r="N8" s="113"/>
      <c r="O8" s="95" t="s">
        <v>102</v>
      </c>
      <c r="P8" s="103">
        <v>0</v>
      </c>
      <c r="Q8" s="107">
        <v>0</v>
      </c>
      <c r="R8" s="104">
        <v>0.15413985327096263</v>
      </c>
      <c r="S8" s="104">
        <v>0.1681905948968061</v>
      </c>
      <c r="T8" s="104">
        <v>0.1930062654027654</v>
      </c>
      <c r="U8" s="104">
        <v>0.21775926021518746</v>
      </c>
      <c r="V8" s="104">
        <v>0.23696627416025187</v>
      </c>
      <c r="W8" s="104">
        <v>0.23434790498786498</v>
      </c>
      <c r="X8" s="104">
        <v>0.18455892320860737</v>
      </c>
      <c r="Y8" s="104">
        <v>0.1568503082736708</v>
      </c>
      <c r="Z8" s="104">
        <v>0.19324734542929595</v>
      </c>
      <c r="AA8" s="105">
        <v>0.18700816143695226</v>
      </c>
    </row>
    <row r="9" spans="1:27" s="1" customFormat="1" ht="17.25" customHeight="1" thickBot="1">
      <c r="A9" s="19" t="s">
        <v>25</v>
      </c>
      <c r="B9" s="16" t="s">
        <v>23</v>
      </c>
      <c r="C9" s="16" t="s">
        <v>23</v>
      </c>
      <c r="D9" s="16">
        <f t="shared" si="0"/>
        <v>0.15413985327096263</v>
      </c>
      <c r="E9" s="16">
        <f t="shared" si="0"/>
        <v>0.1681905948968061</v>
      </c>
      <c r="F9" s="16">
        <f t="shared" si="0"/>
        <v>0.1930062654027654</v>
      </c>
      <c r="G9" s="16">
        <f t="shared" si="0"/>
        <v>0.21775926021518746</v>
      </c>
      <c r="H9" s="16">
        <f t="shared" si="0"/>
        <v>0.23696627416025187</v>
      </c>
      <c r="I9" s="16">
        <f t="shared" si="0"/>
        <v>0.23434790498786498</v>
      </c>
      <c r="J9" s="16">
        <f t="shared" si="0"/>
        <v>0.18455892320860737</v>
      </c>
      <c r="K9" s="16">
        <v>0.15</v>
      </c>
      <c r="L9" s="16">
        <f t="shared" si="1"/>
        <v>0.19324734542929595</v>
      </c>
      <c r="M9" s="16">
        <f t="shared" si="1"/>
        <v>0.18700816143695226</v>
      </c>
      <c r="N9" s="113"/>
      <c r="O9" s="99" t="s">
        <v>99</v>
      </c>
      <c r="P9" s="116">
        <v>0.04108480488170381</v>
      </c>
      <c r="Q9" s="111">
        <v>0.0663693836855588</v>
      </c>
      <c r="R9" s="111">
        <v>0.08492103286692815</v>
      </c>
      <c r="S9" s="111">
        <v>0.09620673908180034</v>
      </c>
      <c r="T9" s="111">
        <v>0.11324692984384657</v>
      </c>
      <c r="U9" s="111">
        <v>0.13937885569519662</v>
      </c>
      <c r="V9" s="111">
        <v>0.1467609727247361</v>
      </c>
      <c r="W9" s="111">
        <v>0.12974757023735606</v>
      </c>
      <c r="X9" s="111">
        <v>0.12069467008771309</v>
      </c>
      <c r="Y9" s="111">
        <v>0.11847756921465945</v>
      </c>
      <c r="Z9" s="111">
        <v>0.12340335915266244</v>
      </c>
      <c r="AA9" s="112">
        <v>0.1274590647308372</v>
      </c>
    </row>
    <row r="10" spans="1:14" s="1" customFormat="1" ht="17.25" customHeight="1" thickTop="1">
      <c r="A10" s="19" t="s">
        <v>20</v>
      </c>
      <c r="B10" s="16">
        <f>P9</f>
        <v>0.04108480488170381</v>
      </c>
      <c r="C10" s="16">
        <f>Q9</f>
        <v>0.0663693836855588</v>
      </c>
      <c r="D10" s="16">
        <f t="shared" si="0"/>
        <v>0.08492103286692815</v>
      </c>
      <c r="E10" s="16">
        <f t="shared" si="0"/>
        <v>0.09620673908180034</v>
      </c>
      <c r="F10" s="16">
        <f t="shared" si="0"/>
        <v>0.11324692984384657</v>
      </c>
      <c r="G10" s="16">
        <f t="shared" si="0"/>
        <v>0.13937885569519662</v>
      </c>
      <c r="H10" s="16">
        <f t="shared" si="0"/>
        <v>0.1467609727247361</v>
      </c>
      <c r="I10" s="16">
        <f t="shared" si="0"/>
        <v>0.12974757023735606</v>
      </c>
      <c r="J10" s="16">
        <f t="shared" si="0"/>
        <v>0.12069467008771309</v>
      </c>
      <c r="K10" s="16">
        <v>0.12</v>
      </c>
      <c r="L10" s="16">
        <f t="shared" si="1"/>
        <v>0.12340335915266244</v>
      </c>
      <c r="M10" s="16">
        <f t="shared" si="1"/>
        <v>0.1274590647308372</v>
      </c>
      <c r="N10" s="113"/>
    </row>
    <row r="11" spans="1:26" s="1" customFormat="1" ht="17.25" customHeight="1">
      <c r="A11" s="1" t="s">
        <v>138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</sheetData>
  <sheetProtection/>
  <mergeCells count="3">
    <mergeCell ref="A1:M2"/>
    <mergeCell ref="O1:O3"/>
    <mergeCell ref="P1:AA1"/>
  </mergeCells>
  <printOptions horizontalCentered="1"/>
  <pageMargins left="0.75" right="0.75" top="0.75" bottom="1" header="0.5" footer="0.5"/>
  <pageSetup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view="pageBreakPreview" zoomScale="60" zoomScalePageLayoutView="0" workbookViewId="0" topLeftCell="A1">
      <selection activeCell="O26" sqref="O26"/>
    </sheetView>
  </sheetViews>
  <sheetFormatPr defaultColWidth="9.140625" defaultRowHeight="15.75" customHeight="1"/>
  <cols>
    <col min="1" max="1" width="28.421875" style="2" customWidth="1"/>
    <col min="2" max="9" width="9.7109375" style="2" customWidth="1"/>
    <col min="10" max="13" width="9.140625" style="2" customWidth="1"/>
    <col min="16" max="16" width="9.140625" style="2" customWidth="1"/>
    <col min="17" max="17" width="14.421875" style="2" hidden="1" customWidth="1"/>
    <col min="18" max="18" width="10.8515625" style="2" hidden="1" customWidth="1"/>
    <col min="19" max="19" width="12.00390625" style="2" hidden="1" customWidth="1"/>
    <col min="20" max="29" width="9.140625" style="2" hidden="1" customWidth="1"/>
    <col min="30" max="35" width="9.140625" style="2" customWidth="1"/>
    <col min="36" max="16384" width="9.140625" style="2" customWidth="1"/>
  </cols>
  <sheetData>
    <row r="1" spans="1:29" ht="21" customHeight="1" thickTop="1">
      <c r="A1" s="193" t="s">
        <v>172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Q1" s="203"/>
      <c r="R1" s="119" t="s">
        <v>153</v>
      </c>
      <c r="S1" s="118" t="s">
        <v>154</v>
      </c>
      <c r="T1" s="118" t="s">
        <v>155</v>
      </c>
      <c r="U1" s="118" t="s">
        <v>156</v>
      </c>
      <c r="V1" s="118" t="s">
        <v>157</v>
      </c>
      <c r="W1" s="118" t="s">
        <v>158</v>
      </c>
      <c r="X1" s="118" t="s">
        <v>159</v>
      </c>
      <c r="Y1" s="118" t="s">
        <v>160</v>
      </c>
      <c r="Z1" s="118" t="s">
        <v>161</v>
      </c>
      <c r="AA1" s="118" t="s">
        <v>162</v>
      </c>
      <c r="AB1" s="118" t="s">
        <v>163</v>
      </c>
      <c r="AC1" s="117" t="s">
        <v>164</v>
      </c>
    </row>
    <row r="2" spans="1:29" ht="33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Q2" s="204"/>
      <c r="R2" s="120" t="s">
        <v>103</v>
      </c>
      <c r="S2" s="121" t="s">
        <v>103</v>
      </c>
      <c r="T2" s="121" t="s">
        <v>103</v>
      </c>
      <c r="U2" s="121" t="s">
        <v>103</v>
      </c>
      <c r="V2" s="121" t="s">
        <v>103</v>
      </c>
      <c r="W2" s="121" t="s">
        <v>103</v>
      </c>
      <c r="X2" s="121" t="s">
        <v>103</v>
      </c>
      <c r="Y2" s="121" t="s">
        <v>103</v>
      </c>
      <c r="Z2" s="121" t="s">
        <v>103</v>
      </c>
      <c r="AA2" s="121" t="s">
        <v>103</v>
      </c>
      <c r="AB2" s="121" t="s">
        <v>103</v>
      </c>
      <c r="AC2" s="122" t="s">
        <v>103</v>
      </c>
    </row>
    <row r="3" spans="1:29" ht="15.75" customHeight="1" thickBot="1">
      <c r="A3" s="10"/>
      <c r="B3" s="10"/>
      <c r="C3" s="10"/>
      <c r="D3" s="10"/>
      <c r="E3" s="10"/>
      <c r="F3" s="10"/>
      <c r="G3" s="10"/>
      <c r="H3" s="10"/>
      <c r="I3" s="10"/>
      <c r="Q3" s="205"/>
      <c r="R3" s="88" t="s">
        <v>104</v>
      </c>
      <c r="S3" s="89" t="s">
        <v>104</v>
      </c>
      <c r="T3" s="89" t="s">
        <v>104</v>
      </c>
      <c r="U3" s="89" t="s">
        <v>104</v>
      </c>
      <c r="V3" s="89" t="s">
        <v>104</v>
      </c>
      <c r="W3" s="89" t="s">
        <v>104</v>
      </c>
      <c r="X3" s="89" t="s">
        <v>104</v>
      </c>
      <c r="Y3" s="89" t="s">
        <v>104</v>
      </c>
      <c r="Z3" s="89" t="s">
        <v>104</v>
      </c>
      <c r="AA3" s="89" t="s">
        <v>104</v>
      </c>
      <c r="AB3" s="89" t="s">
        <v>104</v>
      </c>
      <c r="AC3" s="90" t="s">
        <v>104</v>
      </c>
    </row>
    <row r="4" spans="1:29" s="289" customFormat="1" ht="15.75" customHeight="1" thickTop="1">
      <c r="A4" s="260" t="s">
        <v>39</v>
      </c>
      <c r="B4" s="260">
        <v>2000</v>
      </c>
      <c r="C4" s="260">
        <v>2001</v>
      </c>
      <c r="D4" s="260">
        <v>2002</v>
      </c>
      <c r="E4" s="260">
        <v>2003</v>
      </c>
      <c r="F4" s="260">
        <v>2004</v>
      </c>
      <c r="G4" s="260">
        <v>2005</v>
      </c>
      <c r="H4" s="260">
        <v>2006</v>
      </c>
      <c r="I4" s="260">
        <v>2007</v>
      </c>
      <c r="J4" s="260">
        <v>2008</v>
      </c>
      <c r="K4" s="260">
        <v>2009</v>
      </c>
      <c r="L4" s="260">
        <v>2010</v>
      </c>
      <c r="M4" s="260">
        <v>2011</v>
      </c>
      <c r="P4" s="290"/>
      <c r="Q4" s="291" t="s">
        <v>25</v>
      </c>
      <c r="R4" s="292">
        <v>2553.362515771209</v>
      </c>
      <c r="S4" s="293">
        <v>2414.3690547585993</v>
      </c>
      <c r="T4" s="293">
        <v>2564.2675240945678</v>
      </c>
      <c r="U4" s="293">
        <v>2354.8642553554014</v>
      </c>
      <c r="V4" s="293">
        <v>2380.480459802639</v>
      </c>
      <c r="W4" s="293">
        <v>2302.179853284834</v>
      </c>
      <c r="X4" s="293">
        <v>2038.9434629445054</v>
      </c>
      <c r="Y4" s="293">
        <v>2019.371305718149</v>
      </c>
      <c r="Z4" s="293">
        <v>2064.018164324635</v>
      </c>
      <c r="AA4" s="293">
        <v>1726.495843037475</v>
      </c>
      <c r="AB4" s="293">
        <v>1719.8767848050288</v>
      </c>
      <c r="AC4" s="294">
        <v>1395.9668067941172</v>
      </c>
    </row>
    <row r="5" spans="1:29" s="3" customFormat="1" ht="15.75" customHeight="1">
      <c r="A5" s="20" t="s">
        <v>11</v>
      </c>
      <c r="B5" s="195"/>
      <c r="C5" s="195"/>
      <c r="D5" s="195"/>
      <c r="E5" s="195"/>
      <c r="F5" s="195"/>
      <c r="G5" s="195"/>
      <c r="H5" s="195"/>
      <c r="I5" s="195"/>
      <c r="J5" s="195"/>
      <c r="K5" s="286"/>
      <c r="M5" s="284"/>
      <c r="Q5" s="95" t="s">
        <v>42</v>
      </c>
      <c r="R5" s="96">
        <v>752.2097094581567</v>
      </c>
      <c r="S5" s="97">
        <v>780.3044863420048</v>
      </c>
      <c r="T5" s="97">
        <v>889.1016179327543</v>
      </c>
      <c r="U5" s="97">
        <v>761.1013725142847</v>
      </c>
      <c r="V5" s="97">
        <v>769.5457675053343</v>
      </c>
      <c r="W5" s="97">
        <v>834.1941532375879</v>
      </c>
      <c r="X5" s="97">
        <v>658.6833981758447</v>
      </c>
      <c r="Y5" s="97">
        <v>758.9634097471951</v>
      </c>
      <c r="Z5" s="97">
        <v>719.2763110048603</v>
      </c>
      <c r="AA5" s="97">
        <v>581.808987031267</v>
      </c>
      <c r="AB5" s="97">
        <v>591.1051110257065</v>
      </c>
      <c r="AC5" s="98">
        <v>485.78320813164595</v>
      </c>
    </row>
    <row r="6" spans="1:29" s="3" customFormat="1" ht="15.75" customHeight="1">
      <c r="A6" s="21" t="s">
        <v>25</v>
      </c>
      <c r="B6" s="31">
        <f>R4</f>
        <v>2553.362515771209</v>
      </c>
      <c r="C6" s="31">
        <f aca="true" t="shared" si="0" ref="C6:J6">S4</f>
        <v>2414.3690547585993</v>
      </c>
      <c r="D6" s="31">
        <f t="shared" si="0"/>
        <v>2564.2675240945678</v>
      </c>
      <c r="E6" s="31">
        <f t="shared" si="0"/>
        <v>2354.8642553554014</v>
      </c>
      <c r="F6" s="31">
        <f t="shared" si="0"/>
        <v>2380.480459802639</v>
      </c>
      <c r="G6" s="31">
        <f t="shared" si="0"/>
        <v>2302.179853284834</v>
      </c>
      <c r="H6" s="31">
        <f t="shared" si="0"/>
        <v>2038.9434629445054</v>
      </c>
      <c r="I6" s="31">
        <f t="shared" si="0"/>
        <v>2019.371305718149</v>
      </c>
      <c r="J6" s="31">
        <f t="shared" si="0"/>
        <v>2064.018164324635</v>
      </c>
      <c r="K6" s="31">
        <f>AA4</f>
        <v>1726.495843037475</v>
      </c>
      <c r="L6" s="31">
        <f>AB4</f>
        <v>1719.8767848050288</v>
      </c>
      <c r="M6" s="31">
        <f>AC4</f>
        <v>1395.9668067941172</v>
      </c>
      <c r="P6" s="53"/>
      <c r="Q6" s="95" t="s">
        <v>43</v>
      </c>
      <c r="R6" s="96">
        <v>857.9759159089243</v>
      </c>
      <c r="S6" s="97">
        <v>750.4909550534451</v>
      </c>
      <c r="T6" s="97">
        <v>908.4721408872539</v>
      </c>
      <c r="U6" s="97">
        <v>755.8153088938006</v>
      </c>
      <c r="V6" s="97">
        <v>866.6804169798439</v>
      </c>
      <c r="W6" s="97">
        <v>805.323561271914</v>
      </c>
      <c r="X6" s="97">
        <v>781.2690301670949</v>
      </c>
      <c r="Y6" s="97">
        <v>785.2435653875751</v>
      </c>
      <c r="Z6" s="97">
        <v>765.8255427653836</v>
      </c>
      <c r="AA6" s="97">
        <v>725.903105953353</v>
      </c>
      <c r="AB6" s="97">
        <v>715.683621914085</v>
      </c>
      <c r="AC6" s="98">
        <v>606.4447903990155</v>
      </c>
    </row>
    <row r="7" spans="1:29" s="3" customFormat="1" ht="15.75" customHeight="1">
      <c r="A7" s="21" t="s">
        <v>42</v>
      </c>
      <c r="B7" s="31">
        <f>R5</f>
        <v>752.2097094581567</v>
      </c>
      <c r="C7" s="31">
        <f aca="true" t="shared" si="1" ref="C7:I10">S5</f>
        <v>780.3044863420048</v>
      </c>
      <c r="D7" s="31">
        <f t="shared" si="1"/>
        <v>889.1016179327543</v>
      </c>
      <c r="E7" s="31">
        <f t="shared" si="1"/>
        <v>761.1013725142847</v>
      </c>
      <c r="F7" s="31">
        <f t="shared" si="1"/>
        <v>769.5457675053343</v>
      </c>
      <c r="G7" s="31">
        <f t="shared" si="1"/>
        <v>834.1941532375879</v>
      </c>
      <c r="H7" s="31">
        <f t="shared" si="1"/>
        <v>658.6833981758447</v>
      </c>
      <c r="I7" s="31">
        <f t="shared" si="1"/>
        <v>758.9634097471951</v>
      </c>
      <c r="J7" s="31">
        <f aca="true" t="shared" si="2" ref="J7:K10">Z5</f>
        <v>719.2763110048603</v>
      </c>
      <c r="K7" s="31">
        <f t="shared" si="2"/>
        <v>581.808987031267</v>
      </c>
      <c r="L7" s="31">
        <f aca="true" t="shared" si="3" ref="L7:M10">AB5</f>
        <v>591.1051110257065</v>
      </c>
      <c r="M7" s="31">
        <f t="shared" si="3"/>
        <v>485.78320813164595</v>
      </c>
      <c r="P7" s="53"/>
      <c r="Q7" s="95" t="s">
        <v>44</v>
      </c>
      <c r="R7" s="96">
        <v>367.61912407531486</v>
      </c>
      <c r="S7" s="97">
        <v>331.7141344093654</v>
      </c>
      <c r="T7" s="97">
        <v>352.60212339800415</v>
      </c>
      <c r="U7" s="97">
        <v>310.4202504589011</v>
      </c>
      <c r="V7" s="97">
        <v>380.043233143469</v>
      </c>
      <c r="W7" s="97">
        <v>397.75278335079656</v>
      </c>
      <c r="X7" s="97">
        <v>356.00160369041595</v>
      </c>
      <c r="Y7" s="97">
        <v>368.82779797792847</v>
      </c>
      <c r="Z7" s="97">
        <v>302.83572761585714</v>
      </c>
      <c r="AA7" s="97">
        <v>294.51022755020506</v>
      </c>
      <c r="AB7" s="97">
        <v>318.1744078995336</v>
      </c>
      <c r="AC7" s="98">
        <v>274.9838670261169</v>
      </c>
    </row>
    <row r="8" spans="1:29" s="3" customFormat="1" ht="15.75" customHeight="1">
      <c r="A8" s="21" t="s">
        <v>43</v>
      </c>
      <c r="B8" s="31">
        <f>R6</f>
        <v>857.9759159089243</v>
      </c>
      <c r="C8" s="31">
        <f t="shared" si="1"/>
        <v>750.4909550534451</v>
      </c>
      <c r="D8" s="31">
        <f t="shared" si="1"/>
        <v>908.4721408872539</v>
      </c>
      <c r="E8" s="31">
        <f t="shared" si="1"/>
        <v>755.8153088938006</v>
      </c>
      <c r="F8" s="31">
        <f t="shared" si="1"/>
        <v>866.6804169798439</v>
      </c>
      <c r="G8" s="31">
        <f t="shared" si="1"/>
        <v>805.323561271914</v>
      </c>
      <c r="H8" s="31">
        <f t="shared" si="1"/>
        <v>781.2690301670949</v>
      </c>
      <c r="I8" s="31">
        <f t="shared" si="1"/>
        <v>785.2435653875751</v>
      </c>
      <c r="J8" s="31">
        <f t="shared" si="2"/>
        <v>765.8255427653836</v>
      </c>
      <c r="K8" s="31">
        <f>AA6</f>
        <v>725.903105953353</v>
      </c>
      <c r="L8" s="31">
        <f t="shared" si="3"/>
        <v>715.683621914085</v>
      </c>
      <c r="M8" s="31">
        <f t="shared" si="3"/>
        <v>606.4447903990155</v>
      </c>
      <c r="P8" s="53"/>
      <c r="Q8" s="95" t="s">
        <v>45</v>
      </c>
      <c r="R8" s="96">
        <v>168.2839383173916</v>
      </c>
      <c r="S8" s="97">
        <v>129.99415480626132</v>
      </c>
      <c r="T8" s="97">
        <v>99.52351805705347</v>
      </c>
      <c r="U8" s="97">
        <v>99.43492492738852</v>
      </c>
      <c r="V8" s="97">
        <v>56.82062485578002</v>
      </c>
      <c r="W8" s="97">
        <v>78.23167417453003</v>
      </c>
      <c r="X8" s="97">
        <v>89.54441617971167</v>
      </c>
      <c r="Y8" s="97">
        <v>95.52469996897652</v>
      </c>
      <c r="Z8" s="97">
        <v>98.83626683105345</v>
      </c>
      <c r="AA8" s="97">
        <v>56.895113568734</v>
      </c>
      <c r="AB8" s="97">
        <v>52.03069777526207</v>
      </c>
      <c r="AC8" s="98">
        <v>32.396801174358735</v>
      </c>
    </row>
    <row r="9" spans="1:29" s="3" customFormat="1" ht="15.75" customHeight="1">
      <c r="A9" s="21" t="s">
        <v>44</v>
      </c>
      <c r="B9" s="31">
        <f>R7</f>
        <v>367.61912407531486</v>
      </c>
      <c r="C9" s="31">
        <f t="shared" si="1"/>
        <v>331.7141344093654</v>
      </c>
      <c r="D9" s="31">
        <f t="shared" si="1"/>
        <v>352.60212339800415</v>
      </c>
      <c r="E9" s="31">
        <f t="shared" si="1"/>
        <v>310.4202504589011</v>
      </c>
      <c r="F9" s="31">
        <f t="shared" si="1"/>
        <v>380.043233143469</v>
      </c>
      <c r="G9" s="31">
        <f t="shared" si="1"/>
        <v>397.75278335079656</v>
      </c>
      <c r="H9" s="31">
        <f t="shared" si="1"/>
        <v>356.00160369041595</v>
      </c>
      <c r="I9" s="31">
        <f t="shared" si="1"/>
        <v>368.82779797792847</v>
      </c>
      <c r="J9" s="31">
        <f t="shared" si="2"/>
        <v>302.83572761585714</v>
      </c>
      <c r="K9" s="31">
        <f>AA7</f>
        <v>294.51022755020506</v>
      </c>
      <c r="L9" s="31">
        <f t="shared" si="3"/>
        <v>318.1744078995336</v>
      </c>
      <c r="M9" s="31">
        <f t="shared" si="3"/>
        <v>274.9838670261169</v>
      </c>
      <c r="Q9" s="95" t="s">
        <v>47</v>
      </c>
      <c r="R9" s="96">
        <v>481.0734482159495</v>
      </c>
      <c r="S9" s="97">
        <v>381.30347015898184</v>
      </c>
      <c r="T9" s="97">
        <v>487.55907054254203</v>
      </c>
      <c r="U9" s="97">
        <v>364.160215481271</v>
      </c>
      <c r="V9" s="97">
        <v>355.95680906644714</v>
      </c>
      <c r="W9" s="97">
        <v>432.70751021538706</v>
      </c>
      <c r="X9" s="97">
        <v>329.21671082767364</v>
      </c>
      <c r="Y9" s="97">
        <v>328.81131164569376</v>
      </c>
      <c r="Z9" s="97">
        <v>385.14718668823815</v>
      </c>
      <c r="AA9" s="97">
        <v>155.667610680827</v>
      </c>
      <c r="AB9" s="97">
        <v>153.86602375425622</v>
      </c>
      <c r="AC9" s="98">
        <v>84.25530458918546</v>
      </c>
    </row>
    <row r="10" spans="1:29" s="3" customFormat="1" ht="15.75" customHeight="1">
      <c r="A10" s="21" t="s">
        <v>45</v>
      </c>
      <c r="B10" s="31">
        <f>R8</f>
        <v>168.2839383173916</v>
      </c>
      <c r="C10" s="31">
        <f t="shared" si="1"/>
        <v>129.99415480626132</v>
      </c>
      <c r="D10" s="31">
        <f t="shared" si="1"/>
        <v>99.52351805705347</v>
      </c>
      <c r="E10" s="31">
        <f t="shared" si="1"/>
        <v>99.43492492738852</v>
      </c>
      <c r="F10" s="31">
        <f t="shared" si="1"/>
        <v>56.82062485578002</v>
      </c>
      <c r="G10" s="31">
        <f t="shared" si="1"/>
        <v>78.23167417453003</v>
      </c>
      <c r="H10" s="31">
        <f t="shared" si="1"/>
        <v>89.54441617971167</v>
      </c>
      <c r="I10" s="31">
        <f t="shared" si="1"/>
        <v>95.52469996897652</v>
      </c>
      <c r="J10" s="31">
        <f t="shared" si="2"/>
        <v>98.83626683105345</v>
      </c>
      <c r="K10" s="31">
        <f>AA8</f>
        <v>56.895113568734</v>
      </c>
      <c r="L10" s="31">
        <f t="shared" si="3"/>
        <v>52.03069777526207</v>
      </c>
      <c r="M10" s="31">
        <f t="shared" si="3"/>
        <v>32.396801174358735</v>
      </c>
      <c r="Q10" s="95" t="s">
        <v>49</v>
      </c>
      <c r="R10" s="96">
        <v>298.2384993270271</v>
      </c>
      <c r="S10" s="97">
        <v>277.9104109325687</v>
      </c>
      <c r="T10" s="97">
        <v>254.16523455331563</v>
      </c>
      <c r="U10" s="97">
        <v>194.20453949663144</v>
      </c>
      <c r="V10" s="97">
        <v>193.16439271875146</v>
      </c>
      <c r="W10" s="97">
        <v>179.55461669800914</v>
      </c>
      <c r="X10" s="97">
        <v>202.5678358855602</v>
      </c>
      <c r="Y10" s="97">
        <v>151.1357611852368</v>
      </c>
      <c r="Z10" s="97">
        <v>131.17927422739783</v>
      </c>
      <c r="AA10" s="97">
        <v>112.97919979859702</v>
      </c>
      <c r="AB10" s="97">
        <v>100.75130174480589</v>
      </c>
      <c r="AC10" s="98">
        <v>51.81784425349225</v>
      </c>
    </row>
    <row r="11" spans="1:29" s="3" customFormat="1" ht="15.75" customHeight="1">
      <c r="A11" s="24" t="s">
        <v>46</v>
      </c>
      <c r="B11" s="32">
        <f>SUM(B6:B10)</f>
        <v>4699.451203530996</v>
      </c>
      <c r="C11" s="32">
        <f aca="true" t="shared" si="4" ref="C11:H11">SUM(C6:C10)</f>
        <v>4406.8727853696755</v>
      </c>
      <c r="D11" s="32">
        <f t="shared" si="4"/>
        <v>4813.966924369634</v>
      </c>
      <c r="E11" s="32">
        <f t="shared" si="4"/>
        <v>4281.636112149776</v>
      </c>
      <c r="F11" s="32">
        <f t="shared" si="4"/>
        <v>4453.570502287066</v>
      </c>
      <c r="G11" s="32">
        <f t="shared" si="4"/>
        <v>4417.682025319663</v>
      </c>
      <c r="H11" s="32">
        <f t="shared" si="4"/>
        <v>3924.4419111575726</v>
      </c>
      <c r="I11" s="32">
        <f>SUM(I6:I10)</f>
        <v>4027.930778799824</v>
      </c>
      <c r="J11" s="32">
        <f>SUM(J6:J10)</f>
        <v>3950.7920125417895</v>
      </c>
      <c r="K11" s="32">
        <f>SUM(K6:K10)</f>
        <v>3385.613277141034</v>
      </c>
      <c r="L11" s="32">
        <f>SUM(L6:L10)</f>
        <v>3396.8706234196156</v>
      </c>
      <c r="M11" s="32">
        <f>SUM(M6:M10)</f>
        <v>2795.5754735252544</v>
      </c>
      <c r="P11" s="53"/>
      <c r="Q11" s="95" t="s">
        <v>48</v>
      </c>
      <c r="R11" s="96">
        <v>499.4632091975869</v>
      </c>
      <c r="S11" s="97">
        <v>408.40361830404106</v>
      </c>
      <c r="T11" s="97">
        <v>471.3938182908192</v>
      </c>
      <c r="U11" s="97">
        <v>373.8139552771635</v>
      </c>
      <c r="V11" s="97">
        <v>373.0243388587847</v>
      </c>
      <c r="W11" s="97">
        <v>321.3156772852446</v>
      </c>
      <c r="X11" s="97">
        <v>326.33920749796306</v>
      </c>
      <c r="Y11" s="97">
        <v>289.10214698094865</v>
      </c>
      <c r="Z11" s="97">
        <v>333.92717716437556</v>
      </c>
      <c r="AA11" s="97">
        <v>268.62239726655207</v>
      </c>
      <c r="AB11" s="97">
        <v>211.46292755075282</v>
      </c>
      <c r="AC11" s="98">
        <v>200.38471129651472</v>
      </c>
    </row>
    <row r="12" spans="1:29" s="3" customFormat="1" ht="15.75" customHeight="1">
      <c r="A12" s="20" t="s">
        <v>12</v>
      </c>
      <c r="B12" s="195"/>
      <c r="C12" s="195"/>
      <c r="D12" s="195"/>
      <c r="E12" s="195"/>
      <c r="F12" s="195"/>
      <c r="G12" s="195"/>
      <c r="H12" s="195"/>
      <c r="I12" s="195"/>
      <c r="J12" s="195"/>
      <c r="K12" s="288"/>
      <c r="M12" s="284"/>
      <c r="Q12" s="95" t="s">
        <v>50</v>
      </c>
      <c r="R12" s="96">
        <v>239.02980428330096</v>
      </c>
      <c r="S12" s="97">
        <v>212.33911644899845</v>
      </c>
      <c r="T12" s="97">
        <v>187.3962999731635</v>
      </c>
      <c r="U12" s="97">
        <v>177.27152033762087</v>
      </c>
      <c r="V12" s="97">
        <v>175.92897878352565</v>
      </c>
      <c r="W12" s="97">
        <v>163.83947045197394</v>
      </c>
      <c r="X12" s="97">
        <v>209.2932893781064</v>
      </c>
      <c r="Y12" s="97">
        <v>214.16011867521416</v>
      </c>
      <c r="Z12" s="97">
        <v>214.4164632057568</v>
      </c>
      <c r="AA12" s="97">
        <v>172.51213161752827</v>
      </c>
      <c r="AB12" s="97">
        <v>131.09435455771072</v>
      </c>
      <c r="AC12" s="98">
        <v>109.13845486027519</v>
      </c>
    </row>
    <row r="13" spans="1:29" s="3" customFormat="1" ht="15.75" customHeight="1">
      <c r="A13" s="21" t="s">
        <v>47</v>
      </c>
      <c r="B13" s="31">
        <f>R9</f>
        <v>481.0734482159495</v>
      </c>
      <c r="C13" s="31">
        <f aca="true" t="shared" si="5" ref="C13:M13">S9</f>
        <v>381.30347015898184</v>
      </c>
      <c r="D13" s="31">
        <f t="shared" si="5"/>
        <v>487.55907054254203</v>
      </c>
      <c r="E13" s="31">
        <f t="shared" si="5"/>
        <v>364.160215481271</v>
      </c>
      <c r="F13" s="31">
        <f t="shared" si="5"/>
        <v>355.95680906644714</v>
      </c>
      <c r="G13" s="31">
        <f t="shared" si="5"/>
        <v>432.70751021538706</v>
      </c>
      <c r="H13" s="31">
        <f t="shared" si="5"/>
        <v>329.21671082767364</v>
      </c>
      <c r="I13" s="31">
        <f t="shared" si="5"/>
        <v>328.81131164569376</v>
      </c>
      <c r="J13" s="31">
        <f t="shared" si="5"/>
        <v>385.14718668823815</v>
      </c>
      <c r="K13" s="31">
        <f t="shared" si="5"/>
        <v>155.667610680827</v>
      </c>
      <c r="L13" s="31">
        <f t="shared" si="5"/>
        <v>153.86602375425622</v>
      </c>
      <c r="M13" s="31">
        <f t="shared" si="5"/>
        <v>84.25530458918546</v>
      </c>
      <c r="Q13" s="95" t="s">
        <v>52</v>
      </c>
      <c r="R13" s="96">
        <v>1972.394578863231</v>
      </c>
      <c r="S13" s="97">
        <v>2116.3072679412867</v>
      </c>
      <c r="T13" s="97">
        <v>2200.2108604408986</v>
      </c>
      <c r="U13" s="97">
        <v>2143.446276236185</v>
      </c>
      <c r="V13" s="97">
        <v>2097.411373772781</v>
      </c>
      <c r="W13" s="97">
        <v>1968.1496711491582</v>
      </c>
      <c r="X13" s="97">
        <v>1904.4895257932844</v>
      </c>
      <c r="Y13" s="97">
        <v>1828.333208121671</v>
      </c>
      <c r="Z13" s="97">
        <v>1452.6658703779185</v>
      </c>
      <c r="AA13" s="97">
        <v>1369.4478790264309</v>
      </c>
      <c r="AB13" s="97">
        <v>1243.12806291148</v>
      </c>
      <c r="AC13" s="98">
        <v>1083.1878478535734</v>
      </c>
    </row>
    <row r="14" spans="1:29" s="3" customFormat="1" ht="15.75" customHeight="1">
      <c r="A14" s="21" t="s">
        <v>48</v>
      </c>
      <c r="B14" s="31">
        <f>R11</f>
        <v>499.4632091975869</v>
      </c>
      <c r="C14" s="31">
        <f aca="true" t="shared" si="6" ref="C14:M14">S11</f>
        <v>408.40361830404106</v>
      </c>
      <c r="D14" s="31">
        <f t="shared" si="6"/>
        <v>471.3938182908192</v>
      </c>
      <c r="E14" s="31">
        <f t="shared" si="6"/>
        <v>373.8139552771635</v>
      </c>
      <c r="F14" s="31">
        <f t="shared" si="6"/>
        <v>373.0243388587847</v>
      </c>
      <c r="G14" s="31">
        <f t="shared" si="6"/>
        <v>321.3156772852446</v>
      </c>
      <c r="H14" s="31">
        <f t="shared" si="6"/>
        <v>326.33920749796306</v>
      </c>
      <c r="I14" s="31">
        <f t="shared" si="6"/>
        <v>289.10214698094865</v>
      </c>
      <c r="J14" s="31">
        <f t="shared" si="6"/>
        <v>333.92717716437556</v>
      </c>
      <c r="K14" s="31">
        <f t="shared" si="6"/>
        <v>268.62239726655207</v>
      </c>
      <c r="L14" s="31">
        <f t="shared" si="6"/>
        <v>211.46292755075282</v>
      </c>
      <c r="M14" s="31">
        <f t="shared" si="6"/>
        <v>200.38471129651472</v>
      </c>
      <c r="Q14" s="95" t="s">
        <v>53</v>
      </c>
      <c r="R14" s="96">
        <v>1437.482143259906</v>
      </c>
      <c r="S14" s="97">
        <v>1668.8974848666157</v>
      </c>
      <c r="T14" s="97">
        <v>1677.9534645635338</v>
      </c>
      <c r="U14" s="97">
        <v>1540.0294440282191</v>
      </c>
      <c r="V14" s="97">
        <v>1810.0577301811009</v>
      </c>
      <c r="W14" s="97">
        <v>1642.4738917062273</v>
      </c>
      <c r="X14" s="97">
        <v>1508.5707846559617</v>
      </c>
      <c r="Y14" s="97">
        <v>1605.637284802814</v>
      </c>
      <c r="Z14" s="97">
        <v>1460.8880127186192</v>
      </c>
      <c r="AA14" s="97">
        <v>1510.3894734285298</v>
      </c>
      <c r="AB14" s="97">
        <v>1379.9127121951353</v>
      </c>
      <c r="AC14" s="98">
        <v>1128.795354245908</v>
      </c>
    </row>
    <row r="15" spans="1:29" s="3" customFormat="1" ht="15.75" customHeight="1">
      <c r="A15" s="21" t="s">
        <v>49</v>
      </c>
      <c r="B15" s="31">
        <f>R10</f>
        <v>298.2384993270271</v>
      </c>
      <c r="C15" s="31">
        <f aca="true" t="shared" si="7" ref="C15:M15">S10</f>
        <v>277.9104109325687</v>
      </c>
      <c r="D15" s="31">
        <f t="shared" si="7"/>
        <v>254.16523455331563</v>
      </c>
      <c r="E15" s="31">
        <f t="shared" si="7"/>
        <v>194.20453949663144</v>
      </c>
      <c r="F15" s="31">
        <f t="shared" si="7"/>
        <v>193.16439271875146</v>
      </c>
      <c r="G15" s="31">
        <f t="shared" si="7"/>
        <v>179.55461669800914</v>
      </c>
      <c r="H15" s="31">
        <f t="shared" si="7"/>
        <v>202.5678358855602</v>
      </c>
      <c r="I15" s="31">
        <f t="shared" si="7"/>
        <v>151.1357611852368</v>
      </c>
      <c r="J15" s="31">
        <f t="shared" si="7"/>
        <v>131.17927422739783</v>
      </c>
      <c r="K15" s="31">
        <f t="shared" si="7"/>
        <v>112.97919979859702</v>
      </c>
      <c r="L15" s="31">
        <f t="shared" si="7"/>
        <v>100.75130174480589</v>
      </c>
      <c r="M15" s="31">
        <f t="shared" si="7"/>
        <v>51.81784425349225</v>
      </c>
      <c r="Q15" s="95" t="s">
        <v>54</v>
      </c>
      <c r="R15" s="96">
        <v>561.3931794637872</v>
      </c>
      <c r="S15" s="97">
        <v>561.3169949509637</v>
      </c>
      <c r="T15" s="97">
        <v>623.1934769141548</v>
      </c>
      <c r="U15" s="97">
        <v>604.3693699151734</v>
      </c>
      <c r="V15" s="97">
        <v>658.3529984856159</v>
      </c>
      <c r="W15" s="97">
        <v>678.96057388165</v>
      </c>
      <c r="X15" s="97">
        <v>621.2506185602158</v>
      </c>
      <c r="Y15" s="97">
        <v>732.846085295391</v>
      </c>
      <c r="Z15" s="97">
        <v>795.2871137316639</v>
      </c>
      <c r="AA15" s="97">
        <v>719.729090979776</v>
      </c>
      <c r="AB15" s="97">
        <v>654.873757283036</v>
      </c>
      <c r="AC15" s="98">
        <v>617.5412201376914</v>
      </c>
    </row>
    <row r="16" spans="1:29" s="3" customFormat="1" ht="15.75" customHeight="1">
      <c r="A16" s="21" t="s">
        <v>50</v>
      </c>
      <c r="B16" s="31">
        <f>R12</f>
        <v>239.02980428330096</v>
      </c>
      <c r="C16" s="31">
        <f aca="true" t="shared" si="8" ref="C16:M16">S12</f>
        <v>212.33911644899845</v>
      </c>
      <c r="D16" s="31">
        <f t="shared" si="8"/>
        <v>187.3962999731635</v>
      </c>
      <c r="E16" s="31">
        <f t="shared" si="8"/>
        <v>177.27152033762087</v>
      </c>
      <c r="F16" s="31">
        <f t="shared" si="8"/>
        <v>175.92897878352565</v>
      </c>
      <c r="G16" s="31">
        <f t="shared" si="8"/>
        <v>163.83947045197394</v>
      </c>
      <c r="H16" s="31">
        <f t="shared" si="8"/>
        <v>209.2932893781064</v>
      </c>
      <c r="I16" s="31">
        <f t="shared" si="8"/>
        <v>214.16011867521416</v>
      </c>
      <c r="J16" s="31">
        <f t="shared" si="8"/>
        <v>214.4164632057568</v>
      </c>
      <c r="K16" s="31">
        <f t="shared" si="8"/>
        <v>172.51213161752827</v>
      </c>
      <c r="L16" s="31">
        <f t="shared" si="8"/>
        <v>131.09435455771072</v>
      </c>
      <c r="M16" s="31">
        <f t="shared" si="8"/>
        <v>109.13845486027519</v>
      </c>
      <c r="Q16" s="95" t="s">
        <v>56</v>
      </c>
      <c r="R16" s="96">
        <v>589.0098536817629</v>
      </c>
      <c r="S16" s="97">
        <v>528.5535328259306</v>
      </c>
      <c r="T16" s="97">
        <v>537.5594965287099</v>
      </c>
      <c r="U16" s="97">
        <v>467.8470535893775</v>
      </c>
      <c r="V16" s="97">
        <v>484.81644887902365</v>
      </c>
      <c r="W16" s="97">
        <v>446.611578937472</v>
      </c>
      <c r="X16" s="97">
        <v>460.04748615115267</v>
      </c>
      <c r="Y16" s="97">
        <v>473.5264874865579</v>
      </c>
      <c r="Z16" s="97">
        <v>445.71940583910146</v>
      </c>
      <c r="AA16" s="97">
        <v>424.2841622508819</v>
      </c>
      <c r="AB16" s="97">
        <v>399.9957461567385</v>
      </c>
      <c r="AC16" s="98">
        <v>347.743807499067</v>
      </c>
    </row>
    <row r="17" spans="1:29" s="3" customFormat="1" ht="15.75" customHeight="1">
      <c r="A17" s="24" t="s">
        <v>51</v>
      </c>
      <c r="B17" s="31">
        <f>SUM(B13:B16)</f>
        <v>1517.8049610238645</v>
      </c>
      <c r="C17" s="31">
        <f aca="true" t="shared" si="9" ref="C17:J17">SUM(C13:C16)</f>
        <v>1279.9566158445903</v>
      </c>
      <c r="D17" s="31">
        <f t="shared" si="9"/>
        <v>1400.5144233598403</v>
      </c>
      <c r="E17" s="31">
        <f t="shared" si="9"/>
        <v>1109.4502305926867</v>
      </c>
      <c r="F17" s="31">
        <f t="shared" si="9"/>
        <v>1098.0745194275091</v>
      </c>
      <c r="G17" s="31">
        <f t="shared" si="9"/>
        <v>1097.4172746506147</v>
      </c>
      <c r="H17" s="31">
        <f t="shared" si="9"/>
        <v>1067.4170435893034</v>
      </c>
      <c r="I17" s="31">
        <f t="shared" si="9"/>
        <v>983.2093384870934</v>
      </c>
      <c r="J17" s="31">
        <f t="shared" si="9"/>
        <v>1064.6701012857684</v>
      </c>
      <c r="K17" s="32">
        <f>SUM(K13:K16)</f>
        <v>709.7813393635045</v>
      </c>
      <c r="L17" s="32">
        <f>SUM(L13:L16)</f>
        <v>597.1746076075257</v>
      </c>
      <c r="M17" s="32">
        <f>SUM(M13:M16)</f>
        <v>445.5963149994676</v>
      </c>
      <c r="Q17" s="95" t="s">
        <v>14</v>
      </c>
      <c r="R17" s="96">
        <v>24.382926412441602</v>
      </c>
      <c r="S17" s="97">
        <v>47.38523219389763</v>
      </c>
      <c r="T17" s="97">
        <v>31.02328664920063</v>
      </c>
      <c r="U17" s="97">
        <v>54.380591097847685</v>
      </c>
      <c r="V17" s="97">
        <v>40.72558553621551</v>
      </c>
      <c r="W17" s="97">
        <v>33.52716766873185</v>
      </c>
      <c r="X17" s="97">
        <v>23.748552363132546</v>
      </c>
      <c r="Y17" s="97">
        <v>30.226375051901037</v>
      </c>
      <c r="Z17" s="97">
        <v>42.509076837793124</v>
      </c>
      <c r="AA17" s="97">
        <v>16.20805427148697</v>
      </c>
      <c r="AB17" s="97">
        <v>10.272810856507595</v>
      </c>
      <c r="AC17" s="98">
        <v>10.645626528425037</v>
      </c>
    </row>
    <row r="18" spans="1:29" s="3" customFormat="1" ht="15.75" customHeight="1">
      <c r="A18" s="20" t="s">
        <v>13</v>
      </c>
      <c r="B18" s="195"/>
      <c r="C18" s="195"/>
      <c r="D18" s="195"/>
      <c r="E18" s="195"/>
      <c r="F18" s="195"/>
      <c r="G18" s="195"/>
      <c r="H18" s="195"/>
      <c r="I18" s="195"/>
      <c r="J18" s="195"/>
      <c r="K18" s="288"/>
      <c r="M18" s="284"/>
      <c r="Q18" s="95" t="s">
        <v>36</v>
      </c>
      <c r="R18" s="96">
        <v>301.9022079299324</v>
      </c>
      <c r="S18" s="97">
        <v>364.2046679068793</v>
      </c>
      <c r="T18" s="97">
        <v>408.6982391260274</v>
      </c>
      <c r="U18" s="97">
        <v>318.228751116829</v>
      </c>
      <c r="V18" s="97">
        <v>373.8132845672494</v>
      </c>
      <c r="W18" s="97">
        <v>388.237181397093</v>
      </c>
      <c r="X18" s="97">
        <v>298.914630981371</v>
      </c>
      <c r="Y18" s="97">
        <v>406.1672939415654</v>
      </c>
      <c r="Z18" s="97">
        <v>380.53163258796775</v>
      </c>
      <c r="AA18" s="97">
        <v>345.0524771934302</v>
      </c>
      <c r="AB18" s="97">
        <v>341.0709952070812</v>
      </c>
      <c r="AC18" s="98">
        <v>167.13386489059494</v>
      </c>
    </row>
    <row r="19" spans="1:29" s="3" customFormat="1" ht="15.75" customHeight="1">
      <c r="A19" s="21" t="s">
        <v>52</v>
      </c>
      <c r="B19" s="31">
        <f>R13</f>
        <v>1972.394578863231</v>
      </c>
      <c r="C19" s="31">
        <f aca="true" t="shared" si="10" ref="C19:M19">S13</f>
        <v>2116.3072679412867</v>
      </c>
      <c r="D19" s="31">
        <f t="shared" si="10"/>
        <v>2200.2108604408986</v>
      </c>
      <c r="E19" s="31">
        <f t="shared" si="10"/>
        <v>2143.446276236185</v>
      </c>
      <c r="F19" s="31">
        <f t="shared" si="10"/>
        <v>2097.411373772781</v>
      </c>
      <c r="G19" s="31">
        <f t="shared" si="10"/>
        <v>1968.1496711491582</v>
      </c>
      <c r="H19" s="31">
        <f t="shared" si="10"/>
        <v>1904.4895257932844</v>
      </c>
      <c r="I19" s="31">
        <f t="shared" si="10"/>
        <v>1828.333208121671</v>
      </c>
      <c r="J19" s="31">
        <f t="shared" si="10"/>
        <v>1452.6658703779185</v>
      </c>
      <c r="K19" s="31">
        <f t="shared" si="10"/>
        <v>1369.4478790264309</v>
      </c>
      <c r="L19" s="31">
        <f t="shared" si="10"/>
        <v>1243.12806291148</v>
      </c>
      <c r="M19" s="31">
        <f t="shared" si="10"/>
        <v>1083.1878478535734</v>
      </c>
      <c r="Q19" s="95" t="s">
        <v>15</v>
      </c>
      <c r="R19" s="96">
        <v>138.5450962146907</v>
      </c>
      <c r="S19" s="97">
        <v>67.60540222878714</v>
      </c>
      <c r="T19" s="97">
        <v>143.58308271598452</v>
      </c>
      <c r="U19" s="97">
        <v>64.33030835656066</v>
      </c>
      <c r="V19" s="97">
        <v>4.211737326423411</v>
      </c>
      <c r="W19" s="97">
        <v>35.40968204759534</v>
      </c>
      <c r="X19" s="97">
        <v>27.095078933581068</v>
      </c>
      <c r="Y19" s="97">
        <v>0</v>
      </c>
      <c r="Z19" s="97">
        <v>0</v>
      </c>
      <c r="AA19" s="97">
        <v>0</v>
      </c>
      <c r="AB19" s="97">
        <v>0</v>
      </c>
      <c r="AC19" s="98">
        <v>0</v>
      </c>
    </row>
    <row r="20" spans="1:29" s="3" customFormat="1" ht="15.75" customHeight="1">
      <c r="A20" s="21" t="s">
        <v>53</v>
      </c>
      <c r="B20" s="31">
        <f>R14</f>
        <v>1437.482143259906</v>
      </c>
      <c r="C20" s="31">
        <f aca="true" t="shared" si="11" ref="C20:M23">S14</f>
        <v>1668.8974848666157</v>
      </c>
      <c r="D20" s="31">
        <f t="shared" si="11"/>
        <v>1677.9534645635338</v>
      </c>
      <c r="E20" s="31">
        <f t="shared" si="11"/>
        <v>1540.0294440282191</v>
      </c>
      <c r="F20" s="31">
        <f t="shared" si="11"/>
        <v>1810.0577301811009</v>
      </c>
      <c r="G20" s="31">
        <f t="shared" si="11"/>
        <v>1642.4738917062273</v>
      </c>
      <c r="H20" s="31">
        <f t="shared" si="11"/>
        <v>1508.5707846559617</v>
      </c>
      <c r="I20" s="31">
        <f t="shared" si="11"/>
        <v>1605.637284802814</v>
      </c>
      <c r="J20" s="31">
        <f t="shared" si="11"/>
        <v>1460.8880127186192</v>
      </c>
      <c r="K20" s="31">
        <f t="shared" si="11"/>
        <v>1510.3894734285298</v>
      </c>
      <c r="L20" s="31">
        <f t="shared" si="11"/>
        <v>1379.9127121951353</v>
      </c>
      <c r="M20" s="31">
        <f t="shared" si="11"/>
        <v>1128.795354245908</v>
      </c>
      <c r="Q20" s="95" t="s">
        <v>165</v>
      </c>
      <c r="R20" s="96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8">
        <v>0</v>
      </c>
    </row>
    <row r="21" spans="1:29" s="3" customFormat="1" ht="15.75" customHeight="1" thickBot="1">
      <c r="A21" s="21" t="s">
        <v>54</v>
      </c>
      <c r="B21" s="31">
        <f>R15</f>
        <v>561.3931794637872</v>
      </c>
      <c r="C21" s="31">
        <f t="shared" si="11"/>
        <v>561.3169949509637</v>
      </c>
      <c r="D21" s="31">
        <f t="shared" si="11"/>
        <v>623.1934769141548</v>
      </c>
      <c r="E21" s="31">
        <f t="shared" si="11"/>
        <v>604.3693699151734</v>
      </c>
      <c r="F21" s="31">
        <f t="shared" si="11"/>
        <v>658.3529984856159</v>
      </c>
      <c r="G21" s="31">
        <f t="shared" si="11"/>
        <v>678.96057388165</v>
      </c>
      <c r="H21" s="31">
        <f t="shared" si="11"/>
        <v>621.2506185602158</v>
      </c>
      <c r="I21" s="31">
        <f t="shared" si="11"/>
        <v>732.846085295391</v>
      </c>
      <c r="J21" s="31">
        <f t="shared" si="11"/>
        <v>795.2871137316639</v>
      </c>
      <c r="K21" s="31">
        <f t="shared" si="11"/>
        <v>719.729090979776</v>
      </c>
      <c r="L21" s="31">
        <f t="shared" si="11"/>
        <v>654.873757283036</v>
      </c>
      <c r="M21" s="31">
        <f t="shared" si="11"/>
        <v>617.5412201376914</v>
      </c>
      <c r="Q21" s="99" t="s">
        <v>105</v>
      </c>
      <c r="R21" s="100">
        <v>84.18413703848834</v>
      </c>
      <c r="S21" s="101">
        <v>166.29756647448627</v>
      </c>
      <c r="T21" s="101">
        <v>159.6825004994183</v>
      </c>
      <c r="U21" s="101">
        <v>123.274633556395</v>
      </c>
      <c r="V21" s="101">
        <v>130.50052901972938</v>
      </c>
      <c r="W21" s="101">
        <v>100.55163452949357</v>
      </c>
      <c r="X21" s="101">
        <v>113.49367557057846</v>
      </c>
      <c r="Y21" s="101">
        <v>114.20839180165046</v>
      </c>
      <c r="Z21" s="101">
        <v>111.35204854813465</v>
      </c>
      <c r="AA21" s="101">
        <v>99.90329607655725</v>
      </c>
      <c r="AB21" s="101">
        <v>65.06195355388623</v>
      </c>
      <c r="AC21" s="102">
        <v>110.5080809402684</v>
      </c>
    </row>
    <row r="22" spans="1:16" ht="15.75" customHeight="1" thickTop="1">
      <c r="A22" s="21" t="s">
        <v>55</v>
      </c>
      <c r="B22" s="31">
        <f>R16</f>
        <v>589.0098536817629</v>
      </c>
      <c r="C22" s="31">
        <f t="shared" si="11"/>
        <v>528.5535328259306</v>
      </c>
      <c r="D22" s="31">
        <f t="shared" si="11"/>
        <v>537.5594965287099</v>
      </c>
      <c r="E22" s="31">
        <f t="shared" si="11"/>
        <v>467.8470535893775</v>
      </c>
      <c r="F22" s="31">
        <f t="shared" si="11"/>
        <v>484.81644887902365</v>
      </c>
      <c r="G22" s="31">
        <f t="shared" si="11"/>
        <v>446.611578937472</v>
      </c>
      <c r="H22" s="31">
        <f t="shared" si="11"/>
        <v>460.04748615115267</v>
      </c>
      <c r="I22" s="31">
        <f t="shared" si="11"/>
        <v>473.5264874865579</v>
      </c>
      <c r="J22" s="31">
        <f t="shared" si="11"/>
        <v>445.71940583910146</v>
      </c>
      <c r="K22" s="31">
        <f t="shared" si="11"/>
        <v>424.2841622508819</v>
      </c>
      <c r="L22" s="31">
        <f t="shared" si="11"/>
        <v>399.9957461567385</v>
      </c>
      <c r="M22" s="31">
        <f t="shared" si="11"/>
        <v>347.743807499067</v>
      </c>
      <c r="P22" s="3"/>
    </row>
    <row r="23" spans="1:16" ht="15.75" customHeight="1">
      <c r="A23" s="21" t="s">
        <v>56</v>
      </c>
      <c r="B23" s="31">
        <f>R17</f>
        <v>24.382926412441602</v>
      </c>
      <c r="C23" s="31">
        <f t="shared" si="11"/>
        <v>47.38523219389763</v>
      </c>
      <c r="D23" s="31">
        <f t="shared" si="11"/>
        <v>31.02328664920063</v>
      </c>
      <c r="E23" s="31">
        <f t="shared" si="11"/>
        <v>54.380591097847685</v>
      </c>
      <c r="F23" s="31">
        <f t="shared" si="11"/>
        <v>40.72558553621551</v>
      </c>
      <c r="G23" s="31">
        <f t="shared" si="11"/>
        <v>33.52716766873185</v>
      </c>
      <c r="H23" s="31">
        <f t="shared" si="11"/>
        <v>23.748552363132546</v>
      </c>
      <c r="I23" s="31">
        <f t="shared" si="11"/>
        <v>30.226375051901037</v>
      </c>
      <c r="J23" s="31">
        <f t="shared" si="11"/>
        <v>42.509076837793124</v>
      </c>
      <c r="K23" s="31">
        <f t="shared" si="11"/>
        <v>16.20805427148697</v>
      </c>
      <c r="L23" s="31">
        <f t="shared" si="11"/>
        <v>10.272810856507595</v>
      </c>
      <c r="M23" s="31">
        <f t="shared" si="11"/>
        <v>10.645626528425037</v>
      </c>
      <c r="P23" s="3"/>
    </row>
    <row r="24" spans="1:13" ht="15.75" customHeight="1">
      <c r="A24" s="24" t="s">
        <v>57</v>
      </c>
      <c r="B24" s="31">
        <f>SUM(B19:B23)</f>
        <v>4584.662681681129</v>
      </c>
      <c r="C24" s="31">
        <f aca="true" t="shared" si="12" ref="C24:J24">SUM(C19:C23)</f>
        <v>4922.460512778694</v>
      </c>
      <c r="D24" s="31">
        <f t="shared" si="12"/>
        <v>5069.940585096498</v>
      </c>
      <c r="E24" s="31">
        <f t="shared" si="12"/>
        <v>4810.072734866803</v>
      </c>
      <c r="F24" s="31">
        <f t="shared" si="12"/>
        <v>5091.364136854737</v>
      </c>
      <c r="G24" s="31">
        <f t="shared" si="12"/>
        <v>4769.722883343239</v>
      </c>
      <c r="H24" s="31">
        <f t="shared" si="12"/>
        <v>4518.106967523747</v>
      </c>
      <c r="I24" s="31">
        <f t="shared" si="12"/>
        <v>4670.569440758336</v>
      </c>
      <c r="J24" s="31">
        <f t="shared" si="12"/>
        <v>4197.069479505096</v>
      </c>
      <c r="K24" s="32">
        <f>SUM(K19:K23)</f>
        <v>4040.058659957105</v>
      </c>
      <c r="L24" s="32">
        <f>SUM(L19:L23)</f>
        <v>3688.1830894028967</v>
      </c>
      <c r="M24" s="32">
        <f>SUM(M19:M23)</f>
        <v>3187.913856264665</v>
      </c>
    </row>
    <row r="25" spans="1:13" ht="15.75" customHeight="1">
      <c r="A25" s="44"/>
      <c r="B25" s="195"/>
      <c r="C25" s="195"/>
      <c r="D25" s="195"/>
      <c r="E25" s="195"/>
      <c r="F25" s="195"/>
      <c r="G25" s="195"/>
      <c r="H25" s="195"/>
      <c r="I25" s="195"/>
      <c r="J25" s="195"/>
      <c r="K25" s="295"/>
      <c r="M25" s="287"/>
    </row>
    <row r="26" spans="1:16" ht="15.75" customHeight="1">
      <c r="A26" s="19" t="s">
        <v>14</v>
      </c>
      <c r="B26" s="31">
        <f>R18</f>
        <v>301.9022079299324</v>
      </c>
      <c r="C26" s="31">
        <f aca="true" t="shared" si="13" ref="C26:M26">S18</f>
        <v>364.2046679068793</v>
      </c>
      <c r="D26" s="31">
        <f t="shared" si="13"/>
        <v>408.6982391260274</v>
      </c>
      <c r="E26" s="31">
        <f t="shared" si="13"/>
        <v>318.228751116829</v>
      </c>
      <c r="F26" s="31">
        <f t="shared" si="13"/>
        <v>373.8132845672494</v>
      </c>
      <c r="G26" s="31">
        <f t="shared" si="13"/>
        <v>388.237181397093</v>
      </c>
      <c r="H26" s="31">
        <f t="shared" si="13"/>
        <v>298.914630981371</v>
      </c>
      <c r="I26" s="31">
        <f t="shared" si="13"/>
        <v>406.1672939415654</v>
      </c>
      <c r="J26" s="31">
        <f t="shared" si="13"/>
        <v>380.53163258796775</v>
      </c>
      <c r="K26" s="31">
        <f t="shared" si="13"/>
        <v>345.0524771934302</v>
      </c>
      <c r="L26" s="31">
        <f t="shared" si="13"/>
        <v>341.0709952070812</v>
      </c>
      <c r="M26" s="31">
        <f t="shared" si="13"/>
        <v>167.13386489059494</v>
      </c>
      <c r="P26" s="3"/>
    </row>
    <row r="27" spans="1:16" ht="15.75" customHeight="1">
      <c r="A27" s="19" t="s">
        <v>36</v>
      </c>
      <c r="B27" s="31">
        <f>R19</f>
        <v>138.5450962146907</v>
      </c>
      <c r="C27" s="31">
        <f aca="true" t="shared" si="14" ref="C27:M29">S19</f>
        <v>67.60540222878714</v>
      </c>
      <c r="D27" s="31">
        <f t="shared" si="14"/>
        <v>143.58308271598452</v>
      </c>
      <c r="E27" s="31">
        <f t="shared" si="14"/>
        <v>64.33030835656066</v>
      </c>
      <c r="F27" s="31">
        <f t="shared" si="14"/>
        <v>4.211737326423411</v>
      </c>
      <c r="G27" s="31">
        <f t="shared" si="14"/>
        <v>35.40968204759534</v>
      </c>
      <c r="H27" s="31">
        <f t="shared" si="14"/>
        <v>27.095078933581068</v>
      </c>
      <c r="I27" s="31">
        <f t="shared" si="14"/>
        <v>0</v>
      </c>
      <c r="J27" s="31">
        <f t="shared" si="14"/>
        <v>0</v>
      </c>
      <c r="K27" s="31">
        <f t="shared" si="14"/>
        <v>0</v>
      </c>
      <c r="L27" s="31">
        <f t="shared" si="14"/>
        <v>0</v>
      </c>
      <c r="M27" s="31">
        <f t="shared" si="14"/>
        <v>0</v>
      </c>
      <c r="P27" s="3"/>
    </row>
    <row r="28" spans="1:16" ht="15.75" customHeight="1">
      <c r="A28" s="19" t="s">
        <v>15</v>
      </c>
      <c r="B28" s="31">
        <f>R20</f>
        <v>0</v>
      </c>
      <c r="C28" s="31">
        <f t="shared" si="14"/>
        <v>0</v>
      </c>
      <c r="D28" s="31">
        <f t="shared" si="14"/>
        <v>0</v>
      </c>
      <c r="E28" s="31">
        <f t="shared" si="14"/>
        <v>0</v>
      </c>
      <c r="F28" s="31">
        <f t="shared" si="14"/>
        <v>0</v>
      </c>
      <c r="G28" s="31">
        <f t="shared" si="14"/>
        <v>0</v>
      </c>
      <c r="H28" s="31">
        <f t="shared" si="14"/>
        <v>0</v>
      </c>
      <c r="I28" s="31">
        <f t="shared" si="14"/>
        <v>0</v>
      </c>
      <c r="J28" s="31">
        <f t="shared" si="14"/>
        <v>0</v>
      </c>
      <c r="K28" s="31">
        <f t="shared" si="14"/>
        <v>0</v>
      </c>
      <c r="L28" s="31">
        <f t="shared" si="14"/>
        <v>0</v>
      </c>
      <c r="M28" s="31">
        <f t="shared" si="14"/>
        <v>0</v>
      </c>
      <c r="P28" s="3"/>
    </row>
    <row r="29" spans="1:16" ht="15.75" customHeight="1">
      <c r="A29" s="19" t="s">
        <v>105</v>
      </c>
      <c r="B29" s="31">
        <f>R21</f>
        <v>84.18413703848834</v>
      </c>
      <c r="C29" s="31">
        <f t="shared" si="14"/>
        <v>166.29756647448627</v>
      </c>
      <c r="D29" s="31">
        <f t="shared" si="14"/>
        <v>159.6825004994183</v>
      </c>
      <c r="E29" s="31">
        <f t="shared" si="14"/>
        <v>123.274633556395</v>
      </c>
      <c r="F29" s="31">
        <f t="shared" si="14"/>
        <v>130.50052901972938</v>
      </c>
      <c r="G29" s="31">
        <f t="shared" si="14"/>
        <v>100.55163452949357</v>
      </c>
      <c r="H29" s="31">
        <f t="shared" si="14"/>
        <v>113.49367557057846</v>
      </c>
      <c r="I29" s="31">
        <f t="shared" si="14"/>
        <v>114.20839180165046</v>
      </c>
      <c r="J29" s="31">
        <f t="shared" si="14"/>
        <v>111.35204854813465</v>
      </c>
      <c r="K29" s="31">
        <f t="shared" si="14"/>
        <v>99.90329607655725</v>
      </c>
      <c r="L29" s="31">
        <f t="shared" si="14"/>
        <v>65.06195355388623</v>
      </c>
      <c r="M29" s="31">
        <f t="shared" si="14"/>
        <v>110.5080809402684</v>
      </c>
      <c r="P29" s="3"/>
    </row>
    <row r="30" spans="1:13" ht="15.75" customHeight="1">
      <c r="A30" s="20"/>
      <c r="B30" s="195"/>
      <c r="C30" s="195"/>
      <c r="D30" s="195"/>
      <c r="E30" s="195"/>
      <c r="F30" s="195"/>
      <c r="G30" s="195"/>
      <c r="H30" s="195"/>
      <c r="I30" s="195"/>
      <c r="J30" s="195"/>
      <c r="K30" s="295"/>
      <c r="M30" s="287"/>
    </row>
    <row r="31" spans="1:16" ht="15.75" customHeight="1">
      <c r="A31" s="21" t="s">
        <v>59</v>
      </c>
      <c r="B31" s="31">
        <f>SUM(B6:B10,B13:B16,B19:B23,B26:B29)</f>
        <v>11326.5502874191</v>
      </c>
      <c r="C31" s="31">
        <f aca="true" t="shared" si="15" ref="C31:I31">SUM(C6:C10,C13:C16,C19:C23,C26:C29)</f>
        <v>11207.39755060311</v>
      </c>
      <c r="D31" s="31">
        <f t="shared" si="15"/>
        <v>11996.385755167405</v>
      </c>
      <c r="E31" s="31">
        <f t="shared" si="15"/>
        <v>10706.992770639052</v>
      </c>
      <c r="F31" s="31">
        <f t="shared" si="15"/>
        <v>11151.534709482716</v>
      </c>
      <c r="G31" s="31">
        <f t="shared" si="15"/>
        <v>10809.020681287699</v>
      </c>
      <c r="H31" s="31">
        <f t="shared" si="15"/>
        <v>9949.469307756153</v>
      </c>
      <c r="I31" s="31">
        <f t="shared" si="15"/>
        <v>10202.085243788468</v>
      </c>
      <c r="J31" s="31">
        <f>SUM(J6:J10,J13:J16,J19:J23,J26:J29)</f>
        <v>9704.415274468756</v>
      </c>
      <c r="K31" s="32">
        <f>SUM(K11,K17,K24,K26,K27,K28,K29)</f>
        <v>8580.409049731632</v>
      </c>
      <c r="L31" s="32">
        <f>SUM(L11,L17,L24,L26,L27,L28,L29)</f>
        <v>8088.361269191006</v>
      </c>
      <c r="M31" s="32">
        <f>SUM(M11,M17,M24,M26,M27,M28,M29)</f>
        <v>6706.72759062025</v>
      </c>
      <c r="P31" s="36"/>
    </row>
    <row r="32" spans="1:9" ht="15.75" customHeight="1">
      <c r="A32" s="1" t="s">
        <v>138</v>
      </c>
      <c r="B32" s="36"/>
      <c r="C32" s="36"/>
      <c r="D32" s="36"/>
      <c r="E32" s="36"/>
      <c r="F32" s="36"/>
      <c r="G32" s="36"/>
      <c r="H32" s="36"/>
      <c r="I32" s="36"/>
    </row>
  </sheetData>
  <sheetProtection/>
  <mergeCells count="7">
    <mergeCell ref="Q1:Q3"/>
    <mergeCell ref="A1:M2"/>
    <mergeCell ref="B25:J25"/>
    <mergeCell ref="B30:J30"/>
    <mergeCell ref="B5:J5"/>
    <mergeCell ref="B12:J12"/>
    <mergeCell ref="B18:J18"/>
  </mergeCells>
  <printOptions horizontalCentered="1"/>
  <pageMargins left="0.75" right="0.75" top="0.75" bottom="1" header="0.5" footer="0.5"/>
  <pageSetup horizontalDpi="600" verticalDpi="6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60" zoomScalePageLayoutView="0" workbookViewId="0" topLeftCell="A1">
      <selection activeCell="J15" sqref="J15"/>
    </sheetView>
  </sheetViews>
  <sheetFormatPr defaultColWidth="9.140625" defaultRowHeight="15.75" customHeight="1"/>
  <cols>
    <col min="1" max="1" width="28.7109375" style="2" customWidth="1"/>
    <col min="2" max="9" width="9.7109375" style="2" customWidth="1"/>
    <col min="10" max="13" width="9.140625" style="2" customWidth="1"/>
    <col min="14" max="14" width="0" style="2" hidden="1" customWidth="1"/>
    <col min="15" max="16384" width="9.140625" style="2" customWidth="1"/>
  </cols>
  <sheetData>
    <row r="1" spans="1:13" ht="21" customHeight="1">
      <c r="A1" s="193" t="s">
        <v>171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4" ht="33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2" t="s">
        <v>115</v>
      </c>
    </row>
    <row r="3" spans="1:9" ht="15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13" s="283" customFormat="1" ht="15.75" customHeight="1">
      <c r="A4" s="257" t="s">
        <v>39</v>
      </c>
      <c r="B4" s="257">
        <v>2000</v>
      </c>
      <c r="C4" s="257">
        <v>2001</v>
      </c>
      <c r="D4" s="257">
        <v>2002</v>
      </c>
      <c r="E4" s="257">
        <v>2003</v>
      </c>
      <c r="F4" s="257">
        <v>2004</v>
      </c>
      <c r="G4" s="257">
        <v>2005</v>
      </c>
      <c r="H4" s="257">
        <v>2006</v>
      </c>
      <c r="I4" s="257">
        <v>2007</v>
      </c>
      <c r="J4" s="257">
        <v>2008</v>
      </c>
      <c r="K4" s="257">
        <v>2009</v>
      </c>
      <c r="L4" s="257">
        <v>2010</v>
      </c>
      <c r="M4" s="257">
        <v>2011</v>
      </c>
    </row>
    <row r="5" spans="1:13" s="3" customFormat="1" ht="15.75" customHeight="1">
      <c r="A5" s="20" t="s">
        <v>11</v>
      </c>
      <c r="B5" s="195"/>
      <c r="C5" s="195"/>
      <c r="D5" s="195"/>
      <c r="E5" s="195"/>
      <c r="F5" s="195"/>
      <c r="G5" s="195"/>
      <c r="H5" s="195"/>
      <c r="I5" s="195"/>
      <c r="J5" s="195"/>
      <c r="K5" s="286"/>
      <c r="M5" s="284"/>
    </row>
    <row r="6" spans="1:13" s="3" customFormat="1" ht="15.75" customHeight="1">
      <c r="A6" s="21" t="s">
        <v>25</v>
      </c>
      <c r="B6" s="23">
        <f>'A8-8'!B6/'A8-8'!$B$31</f>
        <v>0.22543161430248904</v>
      </c>
      <c r="C6" s="23">
        <f>'A8-8'!C6/'A8-8'!$C$31</f>
        <v>0.2154263774312774</v>
      </c>
      <c r="D6" s="23">
        <f>'A8-8'!D6/'A8-8'!$D$31</f>
        <v>0.21375334008328448</v>
      </c>
      <c r="E6" s="23">
        <f>'A8-8'!E6/'A8-8'!$E$31</f>
        <v>0.21993703608476894</v>
      </c>
      <c r="F6" s="23">
        <f>'A8-8'!F6/'A8-8'!$F$31</f>
        <v>0.2134666233678487</v>
      </c>
      <c r="G6" s="23">
        <f>'A8-8'!G6/'A8-8'!$G$31</f>
        <v>0.21298690428729672</v>
      </c>
      <c r="H6" s="23">
        <f>'A8-8'!H6/'A8-8'!$H$31</f>
        <v>0.2049298711193609</v>
      </c>
      <c r="I6" s="23">
        <f>'A8-8'!I6/'A8-8'!$I$31</f>
        <v>0.19793711358642507</v>
      </c>
      <c r="J6" s="23">
        <f>'A8-8'!J6/'A8-8'!$J$31</f>
        <v>0.2126885655599301</v>
      </c>
      <c r="K6" s="23">
        <v>0.20111862036821254</v>
      </c>
      <c r="L6" s="23">
        <f>'A8-8'!L6/'A8-8'!$L$31</f>
        <v>0.21263599974893926</v>
      </c>
      <c r="M6" s="23">
        <f>'A8-8'!M6/'A8-8'!$M$31</f>
        <v>0.20814425335337286</v>
      </c>
    </row>
    <row r="7" spans="1:13" s="3" customFormat="1" ht="15.75" customHeight="1">
      <c r="A7" s="21" t="s">
        <v>42</v>
      </c>
      <c r="B7" s="23">
        <f>'A8-8'!B7/'A8-8'!$B$31</f>
        <v>0.06641119231984245</v>
      </c>
      <c r="C7" s="23">
        <f>'A8-8'!C7/'A8-8'!$C$31</f>
        <v>0.06962405704079033</v>
      </c>
      <c r="D7" s="23">
        <f>'A8-8'!D7/'A8-8'!$D$31</f>
        <v>0.07411412371011633</v>
      </c>
      <c r="E7" s="23">
        <f>'A8-8'!E7/'A8-8'!$E$31</f>
        <v>0.07108451353412636</v>
      </c>
      <c r="F7" s="23">
        <f>'A8-8'!F7/'A8-8'!$F$31</f>
        <v>0.06900805920919123</v>
      </c>
      <c r="G7" s="23">
        <f>'A8-8'!G7/'A8-8'!$G$31</f>
        <v>0.07717573847200826</v>
      </c>
      <c r="H7" s="23">
        <f>'A8-8'!H7/'A8-8'!$H$31</f>
        <v>0.06620286748986351</v>
      </c>
      <c r="I7" s="23">
        <f>'A8-8'!I7/'A8-8'!$I$31</f>
        <v>0.07439296885009752</v>
      </c>
      <c r="J7" s="23">
        <f>'A8-8'!J7/'A8-8'!$J$31</f>
        <v>0.07411845955285908</v>
      </c>
      <c r="K7" s="23">
        <v>0.06781635982288511</v>
      </c>
      <c r="L7" s="23">
        <f>'A8-8'!L7/'A8-8'!$L$31</f>
        <v>0.07308094821101241</v>
      </c>
      <c r="M7" s="23">
        <f>'A8-8'!M7/'A8-8'!$M$31</f>
        <v>0.07243222593549828</v>
      </c>
    </row>
    <row r="8" spans="1:13" s="3" customFormat="1" ht="15.75" customHeight="1">
      <c r="A8" s="21" t="s">
        <v>43</v>
      </c>
      <c r="B8" s="23">
        <f>'A8-8'!B8/'A8-8'!$B$31</f>
        <v>0.0757490934253756</v>
      </c>
      <c r="C8" s="23">
        <f>'A8-8'!C8/'A8-8'!$C$31</f>
        <v>0.06696389163183192</v>
      </c>
      <c r="D8" s="23">
        <f>'A8-8'!D8/'A8-8'!$D$31</f>
        <v>0.07572882028205306</v>
      </c>
      <c r="E8" s="23">
        <f>'A8-8'!E8/'A8-8'!$E$31</f>
        <v>0.07059081154574175</v>
      </c>
      <c r="F8" s="23">
        <f>'A8-8'!F8/'A8-8'!$F$31</f>
        <v>0.07771848804298315</v>
      </c>
      <c r="G8" s="23">
        <f>'A8-8'!G8/'A8-8'!$G$31</f>
        <v>0.0745047664369881</v>
      </c>
      <c r="H8" s="23">
        <f>'A8-8'!H8/'A8-8'!$H$31</f>
        <v>0.07852368865121813</v>
      </c>
      <c r="I8" s="23">
        <f>'A8-8'!I8/'A8-8'!$I$31</f>
        <v>0.0769689280792542</v>
      </c>
      <c r="J8" s="23">
        <f>'A8-8'!J8/'A8-8'!$J$31</f>
        <v>0.0789151660461384</v>
      </c>
      <c r="K8" s="23">
        <v>0.08459566534607317</v>
      </c>
      <c r="L8" s="23">
        <f>'A8-8'!L8/'A8-8'!$L$31</f>
        <v>0.08848314239377038</v>
      </c>
      <c r="M8" s="23">
        <f>'A8-8'!M8/'A8-8'!$M$31</f>
        <v>0.09042335210500631</v>
      </c>
    </row>
    <row r="9" spans="1:13" s="3" customFormat="1" ht="15.75" customHeight="1">
      <c r="A9" s="21" t="s">
        <v>44</v>
      </c>
      <c r="B9" s="23">
        <f>'A8-8'!B9/'A8-8'!$B$31</f>
        <v>0.03245640682703238</v>
      </c>
      <c r="C9" s="23">
        <f>'A8-8'!C9/'A8-8'!$C$31</f>
        <v>0.029597784223467177</v>
      </c>
      <c r="D9" s="23">
        <f>'A8-8'!D9/'A8-8'!$D$31</f>
        <v>0.029392362882805924</v>
      </c>
      <c r="E9" s="23">
        <f>'A8-8'!E9/'A8-8'!$E$31</f>
        <v>0.028992291029666353</v>
      </c>
      <c r="F9" s="23">
        <f>'A8-8'!F9/'A8-8'!$F$31</f>
        <v>0.03407990407098845</v>
      </c>
      <c r="G9" s="23">
        <f>'A8-8'!G9/'A8-8'!$G$31</f>
        <v>0.03679822576705548</v>
      </c>
      <c r="H9" s="23">
        <f>'A8-8'!H9/'A8-8'!$H$31</f>
        <v>0.03578096405733855</v>
      </c>
      <c r="I9" s="23">
        <f>'A8-8'!I9/'A8-8'!$I$31</f>
        <v>0.036152197238548754</v>
      </c>
      <c r="J9" s="23">
        <f>'A8-8'!J9/'A8-8'!$J$31</f>
        <v>0.031205973678041628</v>
      </c>
      <c r="K9" s="23">
        <v>0.03425774877650897</v>
      </c>
      <c r="L9" s="23">
        <f>'A8-8'!L9/'A8-8'!$L$31</f>
        <v>0.03933731411225123</v>
      </c>
      <c r="M9" s="23">
        <f>'A8-8'!M9/'A8-8'!$M$31</f>
        <v>0.041001198171623655</v>
      </c>
    </row>
    <row r="10" spans="1:13" s="3" customFormat="1" ht="15.75" customHeight="1">
      <c r="A10" s="21" t="s">
        <v>45</v>
      </c>
      <c r="B10" s="23">
        <f>'A8-8'!B10/'A8-8'!$B$31</f>
        <v>0.01485747505172091</v>
      </c>
      <c r="C10" s="23">
        <f>'A8-8'!C10/'A8-8'!$C$31</f>
        <v>0.011598959902985317</v>
      </c>
      <c r="D10" s="23">
        <f>'A8-8'!D10/'A8-8'!$D$31</f>
        <v>0.008296125190387782</v>
      </c>
      <c r="E10" s="23">
        <f>'A8-8'!E10/'A8-8'!$E$31</f>
        <v>0.009286914361244469</v>
      </c>
      <c r="F10" s="23">
        <f>'A8-8'!F10/'A8-8'!$F$31</f>
        <v>0.005095318836021966</v>
      </c>
      <c r="G10" s="23">
        <f>'A8-8'!G10/'A8-8'!$G$31</f>
        <v>0.007237628318166022</v>
      </c>
      <c r="H10" s="23">
        <f>'A8-8'!H10/'A8-8'!$H$31</f>
        <v>0.008999918830837231</v>
      </c>
      <c r="I10" s="23">
        <f>'A8-8'!I10/'A8-8'!$I$31</f>
        <v>0.00936325248087264</v>
      </c>
      <c r="J10" s="23">
        <f>'A8-8'!J10/'A8-8'!$J$31</f>
        <v>0.010184669970902909</v>
      </c>
      <c r="K10" s="23">
        <v>0.006641808436261944</v>
      </c>
      <c r="L10" s="23">
        <f>'A8-8'!L10/'A8-8'!$L$31</f>
        <v>0.006432786079109713</v>
      </c>
      <c r="M10" s="23">
        <f>'A8-8'!M10/'A8-8'!$M$31</f>
        <v>0.004830493073800634</v>
      </c>
    </row>
    <row r="11" spans="1:13" s="3" customFormat="1" ht="15.75" customHeight="1">
      <c r="A11" s="24" t="s">
        <v>46</v>
      </c>
      <c r="B11" s="23">
        <f>'A8-8'!B11/'A8-8'!$B$31</f>
        <v>0.4149057819264604</v>
      </c>
      <c r="C11" s="23">
        <f>'A8-8'!C11/'A8-8'!$C$31</f>
        <v>0.3932110702303521</v>
      </c>
      <c r="D11" s="23">
        <f>'A8-8'!D11/'A8-8'!$D$31</f>
        <v>0.40128477214864766</v>
      </c>
      <c r="E11" s="23">
        <f>'A8-8'!E11/'A8-8'!$E$31</f>
        <v>0.3998915665555478</v>
      </c>
      <c r="F11" s="23">
        <f>'A8-8'!F11/'A8-8'!$F$31</f>
        <v>0.39936839352703346</v>
      </c>
      <c r="G11" s="23">
        <f>'A8-8'!G11/'A8-8'!$G$31</f>
        <v>0.40870326328151463</v>
      </c>
      <c r="H11" s="23">
        <f>'A8-8'!H11/'A8-8'!$H$31</f>
        <v>0.3944373101486183</v>
      </c>
      <c r="I11" s="23">
        <f>'A8-8'!I11/'A8-8'!$I$31</f>
        <v>0.3948144602351982</v>
      </c>
      <c r="J11" s="23">
        <f>'A8-8'!J11/'A8-8'!$J$31</f>
        <v>0.4071128348078721</v>
      </c>
      <c r="K11" s="23">
        <v>0.3944302027499417</v>
      </c>
      <c r="L11" s="23">
        <f>'A8-8'!L11/'A8-8'!$L$31</f>
        <v>0.41997019054508294</v>
      </c>
      <c r="M11" s="23">
        <f>'A8-8'!M11/'A8-8'!$M$31</f>
        <v>0.41683152263930173</v>
      </c>
    </row>
    <row r="12" spans="1:13" s="3" customFormat="1" ht="15.75" customHeight="1">
      <c r="A12" s="20" t="s">
        <v>12</v>
      </c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185"/>
    </row>
    <row r="13" spans="1:13" s="3" customFormat="1" ht="15.75" customHeight="1">
      <c r="A13" s="21" t="s">
        <v>47</v>
      </c>
      <c r="B13" s="23">
        <f>'A8-8'!B13/'A8-8'!$B$31</f>
        <v>0.04247307750448069</v>
      </c>
      <c r="C13" s="23">
        <f>'A8-8'!C13/'A8-8'!$C$31</f>
        <v>0.03402248099412362</v>
      </c>
      <c r="D13" s="23">
        <f>'A8-8'!D13/'A8-8'!$D$31</f>
        <v>0.040642163439311506</v>
      </c>
      <c r="E13" s="23">
        <f>'A8-8'!E13/'A8-8'!$E$31</f>
        <v>0.03401143750464454</v>
      </c>
      <c r="F13" s="23">
        <f>'A8-8'!F13/'A8-8'!$F$31</f>
        <v>0.03191998396093042</v>
      </c>
      <c r="G13" s="23">
        <f>'A8-8'!G13/'A8-8'!$G$31</f>
        <v>0.040032073485110384</v>
      </c>
      <c r="H13" s="23">
        <f>'A8-8'!H13/'A8-8'!$H$31</f>
        <v>0.033088871440714054</v>
      </c>
      <c r="I13" s="23">
        <f>'A8-8'!I13/'A8-8'!$I$31</f>
        <v>0.03222981417900721</v>
      </c>
      <c r="J13" s="23">
        <f>'A8-8'!J13/'A8-8'!$J$31</f>
        <v>0.03968783031178785</v>
      </c>
      <c r="K13" s="23">
        <v>0.01817758098345374</v>
      </c>
      <c r="L13" s="23">
        <f>'A8-8'!L13/'A8-8'!$L$31</f>
        <v>0.01902313937686488</v>
      </c>
      <c r="M13" s="23">
        <f>'A8-8'!M13/'A8-8'!$M$31</f>
        <v>0.012562804057678057</v>
      </c>
    </row>
    <row r="14" spans="1:13" s="3" customFormat="1" ht="15.75" customHeight="1">
      <c r="A14" s="21" t="s">
        <v>48</v>
      </c>
      <c r="B14" s="23">
        <f>'A8-8'!B14/'A8-8'!$B$31</f>
        <v>0.04409667520324902</v>
      </c>
      <c r="C14" s="23">
        <f>'A8-8'!C14/'A8-8'!$C$31</f>
        <v>0.03644053996122083</v>
      </c>
      <c r="D14" s="23">
        <f>'A8-8'!D14/'A8-8'!$D$31</f>
        <v>0.03929465323235107</v>
      </c>
      <c r="E14" s="23">
        <f>'A8-8'!E14/'A8-8'!$E$31</f>
        <v>0.03491306693530645</v>
      </c>
      <c r="F14" s="23">
        <f>'A8-8'!F14/'A8-8'!$F$31</f>
        <v>0.033450493459127484</v>
      </c>
      <c r="G14" s="23">
        <f>'A8-8'!G14/'A8-8'!$G$31</f>
        <v>0.02972662249055533</v>
      </c>
      <c r="H14" s="23">
        <f>'A8-8'!H14/'A8-8'!$H$31</f>
        <v>0.03279965970080071</v>
      </c>
      <c r="I14" s="23">
        <f>'A8-8'!I14/'A8-8'!$I$31</f>
        <v>0.028337554536408946</v>
      </c>
      <c r="J14" s="23">
        <f>'A8-8'!J14/'A8-8'!$J$31</f>
        <v>0.03440981941930093</v>
      </c>
      <c r="K14" s="23">
        <v>0.03134467490095549</v>
      </c>
      <c r="L14" s="23">
        <f>'A8-8'!L14/'A8-8'!$L$31</f>
        <v>0.026144100209300275</v>
      </c>
      <c r="M14" s="23">
        <f>'A8-8'!M14/'A8-8'!$M$31</f>
        <v>0.02987816466211695</v>
      </c>
    </row>
    <row r="15" spans="1:13" s="3" customFormat="1" ht="15.75" customHeight="1">
      <c r="A15" s="21" t="s">
        <v>49</v>
      </c>
      <c r="B15" s="23">
        <f>'A8-8'!B15/'A8-8'!$B$31</f>
        <v>0.0263309208681388</v>
      </c>
      <c r="C15" s="23">
        <f>'A8-8'!C15/'A8-8'!$C$31</f>
        <v>0.024797051204595966</v>
      </c>
      <c r="D15" s="23">
        <f>'A8-8'!D15/'A8-8'!$D$31</f>
        <v>0.021186817408221037</v>
      </c>
      <c r="E15" s="23">
        <f>'A8-8'!E15/'A8-8'!$E$31</f>
        <v>0.018138103168350253</v>
      </c>
      <c r="F15" s="23">
        <f>'A8-8'!F15/'A8-8'!$F$31</f>
        <v>0.017321776576141933</v>
      </c>
      <c r="G15" s="23">
        <f>'A8-8'!G15/'A8-8'!$G$31</f>
        <v>0.016611552701425534</v>
      </c>
      <c r="H15" s="23">
        <f>'A8-8'!H15/'A8-8'!$H$31</f>
        <v>0.020359662371906364</v>
      </c>
      <c r="I15" s="23">
        <f>'A8-8'!I15/'A8-8'!$I$31</f>
        <v>0.014814202937311829</v>
      </c>
      <c r="J15" s="23">
        <f>'A8-8'!J15/'A8-8'!$J$31</f>
        <v>0.013517483590434963</v>
      </c>
      <c r="K15" s="23">
        <v>0.013167093917501748</v>
      </c>
      <c r="L15" s="23">
        <f>'A8-8'!L15/'A8-8'!$L$31</f>
        <v>0.01245633057076381</v>
      </c>
      <c r="M15" s="23">
        <f>'A8-8'!M15/'A8-8'!$M$31</f>
        <v>0.0077262485397442595</v>
      </c>
    </row>
    <row r="16" spans="1:13" s="3" customFormat="1" ht="15.75" customHeight="1">
      <c r="A16" s="21" t="s">
        <v>50</v>
      </c>
      <c r="B16" s="23">
        <f>'A8-8'!B16/'A8-8'!$B$31</f>
        <v>0.02110349561143978</v>
      </c>
      <c r="C16" s="23">
        <f>'A8-8'!C16/'A8-8'!$C$31</f>
        <v>0.01894633571177028</v>
      </c>
      <c r="D16" s="23">
        <f>'A8-8'!D16/'A8-8'!$D$31</f>
        <v>0.015621063193340808</v>
      </c>
      <c r="E16" s="23">
        <f>'A8-8'!E16/'A8-8'!$E$31</f>
        <v>0.016556611565456427</v>
      </c>
      <c r="F16" s="23">
        <f>'A8-8'!F16/'A8-8'!$F$31</f>
        <v>0.015776212276317834</v>
      </c>
      <c r="G16" s="23">
        <f>'A8-8'!G16/'A8-8'!$G$31</f>
        <v>0.015157660928117999</v>
      </c>
      <c r="H16" s="23">
        <f>'A8-8'!H16/'A8-8'!$H$31</f>
        <v>0.021035623399023994</v>
      </c>
      <c r="I16" s="23">
        <f>'A8-8'!I16/'A8-8'!$I$31</f>
        <v>0.020991798593881127</v>
      </c>
      <c r="J16" s="23">
        <f>'A8-8'!J16/'A8-8'!$J$31</f>
        <v>0.022094732875855262</v>
      </c>
      <c r="K16" s="23">
        <v>0.02015847121883011</v>
      </c>
      <c r="L16" s="23">
        <f>'A8-8'!L16/'A8-8'!$L$31</f>
        <v>0.016207776853026587</v>
      </c>
      <c r="M16" s="23">
        <f>'A8-8'!M16/'A8-8'!$M$31</f>
        <v>0.01627298162712195</v>
      </c>
    </row>
    <row r="17" spans="1:13" s="3" customFormat="1" ht="15.75" customHeight="1">
      <c r="A17" s="24" t="s">
        <v>51</v>
      </c>
      <c r="B17" s="23">
        <f>'A8-8'!B17/'A8-8'!$B$31</f>
        <v>0.1340041691873083</v>
      </c>
      <c r="C17" s="23">
        <f>'A8-8'!C17/'A8-8'!$C$31</f>
        <v>0.11420640787171071</v>
      </c>
      <c r="D17" s="23">
        <f>'A8-8'!D17/'A8-8'!$D$31</f>
        <v>0.11674469727322441</v>
      </c>
      <c r="E17" s="23">
        <f>'A8-8'!E17/'A8-8'!$E$31</f>
        <v>0.10361921917375766</v>
      </c>
      <c r="F17" s="23">
        <f>'A8-8'!F17/'A8-8'!$F$31</f>
        <v>0.0984684662725177</v>
      </c>
      <c r="G17" s="23">
        <f>'A8-8'!G17/'A8-8'!$G$31</f>
        <v>0.10152790960520924</v>
      </c>
      <c r="H17" s="23">
        <f>'A8-8'!H17/'A8-8'!$H$31</f>
        <v>0.10728381691244514</v>
      </c>
      <c r="I17" s="23">
        <f>'A8-8'!I17/'A8-8'!$I$31</f>
        <v>0.09637337024660911</v>
      </c>
      <c r="J17" s="23">
        <f>'A8-8'!J17/'A8-8'!$J$31</f>
        <v>0.10970986619737902</v>
      </c>
      <c r="K17" s="23">
        <v>0.08284782102074109</v>
      </c>
      <c r="L17" s="23">
        <f>'A8-8'!L17/'A8-8'!$L$31</f>
        <v>0.07383134700995556</v>
      </c>
      <c r="M17" s="23">
        <f>'A8-8'!M17/'A8-8'!$M$31</f>
        <v>0.06644019888666121</v>
      </c>
    </row>
    <row r="18" spans="1:13" s="3" customFormat="1" ht="15.75" customHeight="1">
      <c r="A18" s="20" t="s">
        <v>13</v>
      </c>
      <c r="B18" s="194"/>
      <c r="C18" s="195"/>
      <c r="D18" s="195"/>
      <c r="E18" s="195"/>
      <c r="F18" s="195"/>
      <c r="G18" s="195"/>
      <c r="H18" s="195"/>
      <c r="I18" s="195"/>
      <c r="J18" s="195"/>
      <c r="K18" s="285"/>
      <c r="L18" s="285"/>
      <c r="M18" s="23"/>
    </row>
    <row r="19" spans="1:13" s="3" customFormat="1" ht="15.75" customHeight="1">
      <c r="A19" s="21" t="s">
        <v>52</v>
      </c>
      <c r="B19" s="23">
        <f>'A8-8'!B19/'A8-8'!$B$31</f>
        <v>0.17413903870219485</v>
      </c>
      <c r="C19" s="23">
        <f>'A8-8'!C19/'A8-8'!$C$31</f>
        <v>0.18883128383604103</v>
      </c>
      <c r="D19" s="23">
        <f>'A8-8'!D19/'A8-8'!$D$31</f>
        <v>0.18340614459593924</v>
      </c>
      <c r="E19" s="23">
        <f>'A8-8'!E19/'A8-8'!$E$31</f>
        <v>0.20019125090977832</v>
      </c>
      <c r="F19" s="23">
        <f>'A8-8'!F19/'A8-8'!$F$31</f>
        <v>0.18808275528114043</v>
      </c>
      <c r="G19" s="23">
        <f>'A8-8'!G19/'A8-8'!$G$31</f>
        <v>0.18208399532035022</v>
      </c>
      <c r="H19" s="23">
        <f>'A8-8'!H19/'A8-8'!$H$31</f>
        <v>0.19141619184740147</v>
      </c>
      <c r="I19" s="23">
        <f>'A8-8'!I19/'A8-8'!$I$31</f>
        <v>0.17921171647089015</v>
      </c>
      <c r="J19" s="23">
        <f>'A8-8'!J19/'A8-8'!$J$31</f>
        <v>0.14969123118625413</v>
      </c>
      <c r="K19" s="23">
        <v>0.10463761360988115</v>
      </c>
      <c r="L19" s="23">
        <f>'A8-8'!L19/'A8-8'!$L$31</f>
        <v>0.15369343944200664</v>
      </c>
      <c r="M19" s="23">
        <f>'A8-8'!M19/'A8-8'!$M$31</f>
        <v>0.16150765529354058</v>
      </c>
    </row>
    <row r="20" spans="1:13" s="3" customFormat="1" ht="15.75" customHeight="1">
      <c r="A20" s="21" t="s">
        <v>53</v>
      </c>
      <c r="B20" s="23">
        <f>'A8-8'!B20/'A8-8'!$B$31</f>
        <v>0.1269126174150819</v>
      </c>
      <c r="C20" s="23">
        <f>'A8-8'!C20/'A8-8'!$C$31</f>
        <v>0.14891034937694403</v>
      </c>
      <c r="D20" s="23">
        <f>'A8-8'!D20/'A8-8'!$D$31</f>
        <v>0.13987158289243581</v>
      </c>
      <c r="E20" s="23">
        <f>'A8-8'!E20/'A8-8'!$E$31</f>
        <v>0.14383398560343866</v>
      </c>
      <c r="F20" s="23">
        <f>'A8-8'!F20/'A8-8'!$F$31</f>
        <v>0.16231467482605036</v>
      </c>
      <c r="G20" s="23">
        <f>'A8-8'!G20/'A8-8'!$G$31</f>
        <v>0.1519539965863546</v>
      </c>
      <c r="H20" s="23">
        <f>'A8-8'!H20/'A8-8'!$H$31</f>
        <v>0.15162324119940232</v>
      </c>
      <c r="I20" s="23">
        <f>'A8-8'!I20/'A8-8'!$I$31</f>
        <v>0.15738324533020395</v>
      </c>
      <c r="J20" s="23">
        <f>'A8-8'!J20/'A8-8'!$J$31</f>
        <v>0.15053848906920275</v>
      </c>
      <c r="K20" s="23">
        <v>0.1760661850384526</v>
      </c>
      <c r="L20" s="23">
        <f>'A8-8'!L20/'A8-8'!$L$31</f>
        <v>0.1706047326856301</v>
      </c>
      <c r="M20" s="23">
        <f>'A8-8'!M20/'A8-8'!$M$31</f>
        <v>0.16830791753411814</v>
      </c>
    </row>
    <row r="21" spans="1:13" s="3" customFormat="1" ht="15.75" customHeight="1">
      <c r="A21" s="21" t="s">
        <v>54</v>
      </c>
      <c r="B21" s="23">
        <f>'A8-8'!B21/'A8-8'!$B$31</f>
        <v>0.04956435677395538</v>
      </c>
      <c r="C21" s="23">
        <f>'A8-8'!C21/'A8-8'!$C$31</f>
        <v>0.05008450823811075</v>
      </c>
      <c r="D21" s="23">
        <f>'A8-8'!D21/'A8-8'!$D$31</f>
        <v>0.05194843594002604</v>
      </c>
      <c r="E21" s="23">
        <f>'A8-8'!E21/'A8-8'!$E$31</f>
        <v>0.05644622938127764</v>
      </c>
      <c r="F21" s="23">
        <f>'A8-8'!F21/'A8-8'!$F$31</f>
        <v>0.059036985996715315</v>
      </c>
      <c r="G21" s="23">
        <f>'A8-8'!G21/'A8-8'!$G$31</f>
        <v>0.06281425430678</v>
      </c>
      <c r="H21" s="23">
        <f>'A8-8'!H21/'A8-8'!$H$31</f>
        <v>0.06244057842119449</v>
      </c>
      <c r="I21" s="23">
        <f>'A8-8'!I21/'A8-8'!$I$31</f>
        <v>0.07183297020004649</v>
      </c>
      <c r="J21" s="23">
        <f>'A8-8'!J21/'A8-8'!$J$31</f>
        <v>0.08195105951658689</v>
      </c>
      <c r="K21" s="23">
        <v>0.09811232812864135</v>
      </c>
      <c r="L21" s="23">
        <f>'A8-8'!L21/'A8-8'!$L$31</f>
        <v>0.08096494895418242</v>
      </c>
      <c r="M21" s="23">
        <f>'A8-8'!M21/'A8-8'!$M$31</f>
        <v>0.09207787431255726</v>
      </c>
    </row>
    <row r="22" spans="1:13" ht="15.75" customHeight="1">
      <c r="A22" s="21" t="s">
        <v>55</v>
      </c>
      <c r="B22" s="23">
        <f>'A8-8'!B22/'A8-8'!$B$31</f>
        <v>0.052002581433466304</v>
      </c>
      <c r="C22" s="23">
        <f>'A8-8'!C22/'A8-8'!$C$31</f>
        <v>0.04716112999823829</v>
      </c>
      <c r="D22" s="23">
        <f>'A8-8'!D22/'A8-8'!$D$31</f>
        <v>0.04481012093973036</v>
      </c>
      <c r="E22" s="23">
        <f>'A8-8'!E22/'A8-8'!$E$31</f>
        <v>0.043695467402604195</v>
      </c>
      <c r="F22" s="23">
        <f>'A8-8'!F22/'A8-8'!$F$31</f>
        <v>0.04347531183010708</v>
      </c>
      <c r="G22" s="23">
        <f>'A8-8'!G22/'A8-8'!$G$31</f>
        <v>0.04131841284295391</v>
      </c>
      <c r="H22" s="23">
        <f>'A8-8'!H22/'A8-8'!$H$31</f>
        <v>0.04623839442295888</v>
      </c>
      <c r="I22" s="23">
        <f>'A8-8'!I22/'A8-8'!$I$31</f>
        <v>0.04641467662455224</v>
      </c>
      <c r="J22" s="23">
        <f>'A8-8'!J22/'A8-8'!$J$31</f>
        <v>0.04592954786382029</v>
      </c>
      <c r="K22" s="23">
        <v>0.05499883477044978</v>
      </c>
      <c r="L22" s="23">
        <f>'A8-8'!L22/'A8-8'!$L$31</f>
        <v>0.04945324928553122</v>
      </c>
      <c r="M22" s="23">
        <f>'A8-8'!M22/'A8-8'!$M$31</f>
        <v>0.05184999730500564</v>
      </c>
    </row>
    <row r="23" spans="1:13" ht="15.75" customHeight="1">
      <c r="A23" s="21" t="s">
        <v>56</v>
      </c>
      <c r="B23" s="23">
        <f>'A8-8'!B23/'A8-8'!$B$31</f>
        <v>0.0021527230969454834</v>
      </c>
      <c r="C23" s="23">
        <f>'A8-8'!C23/'A8-8'!$C$31</f>
        <v>0.004228031706731744</v>
      </c>
      <c r="D23" s="23">
        <f>'A8-8'!D23/'A8-8'!$D$31</f>
        <v>0.0025860527730893826</v>
      </c>
      <c r="E23" s="23">
        <f>'A8-8'!E23/'A8-8'!$E$31</f>
        <v>0.005078978968489764</v>
      </c>
      <c r="F23" s="23">
        <f>'A8-8'!F23/'A8-8'!$F$31</f>
        <v>0.003652016210969104</v>
      </c>
      <c r="G23" s="23">
        <f>'A8-8'!G23/'A8-8'!$G$31</f>
        <v>0.0031017766231841177</v>
      </c>
      <c r="H23" s="23">
        <f>'A8-8'!H23/'A8-8'!$H$31</f>
        <v>0.002386916490572945</v>
      </c>
      <c r="I23" s="23">
        <f>'A8-8'!I23/'A8-8'!$I$31</f>
        <v>0.0029627644084138922</v>
      </c>
      <c r="J23" s="23">
        <f>'A8-8'!J23/'A8-8'!$J$31</f>
        <v>0.004380385178860782</v>
      </c>
      <c r="K23" s="23">
        <v>0.03518993241668609</v>
      </c>
      <c r="L23" s="23">
        <f>'A8-8'!L23/'A8-8'!$L$31</f>
        <v>0.0012700731971057317</v>
      </c>
      <c r="M23" s="23">
        <f>'A8-8'!M23/'A8-8'!$M$31</f>
        <v>0.001587305639685376</v>
      </c>
    </row>
    <row r="24" spans="1:13" ht="15.75" customHeight="1">
      <c r="A24" s="24" t="s">
        <v>57</v>
      </c>
      <c r="B24" s="23">
        <f>'A8-8'!B24/'A8-8'!$B$31</f>
        <v>0.4047713174216439</v>
      </c>
      <c r="C24" s="23">
        <f>'A8-8'!C24/'A8-8'!$C$31</f>
        <v>0.4392153031560658</v>
      </c>
      <c r="D24" s="23">
        <f>'A8-8'!D24/'A8-8'!$D$31</f>
        <v>0.4226223371412208</v>
      </c>
      <c r="E24" s="23">
        <f>'A8-8'!E24/'A8-8'!$E$31</f>
        <v>0.44924591226558863</v>
      </c>
      <c r="F24" s="23">
        <f>'A8-8'!F24/'A8-8'!$F$31</f>
        <v>0.4565617441449823</v>
      </c>
      <c r="G24" s="23">
        <f>'A8-8'!G24/'A8-8'!$G$31</f>
        <v>0.4412724356796228</v>
      </c>
      <c r="H24" s="23">
        <f>'A8-8'!H24/'A8-8'!$H$31</f>
        <v>0.45410532238153006</v>
      </c>
      <c r="I24" s="23">
        <f>'A8-8'!I24/'A8-8'!$I$31</f>
        <v>0.4578053730341068</v>
      </c>
      <c r="J24" s="23">
        <f>'A8-8'!J24/'A8-8'!$J$31</f>
        <v>0.43249071281472484</v>
      </c>
      <c r="K24" s="23">
        <v>0.46900489396411094</v>
      </c>
      <c r="L24" s="23">
        <f>'A8-8'!L24/'A8-8'!$L$31</f>
        <v>0.45598644356445606</v>
      </c>
      <c r="M24" s="23">
        <f>'A8-8'!M24/'A8-8'!$M$31</f>
        <v>0.47533075008490705</v>
      </c>
    </row>
    <row r="25" spans="1:13" ht="15.75" customHeight="1">
      <c r="A25" s="44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23"/>
    </row>
    <row r="26" spans="1:13" ht="15.75" customHeight="1">
      <c r="A26" s="19" t="s">
        <v>14</v>
      </c>
      <c r="B26" s="23">
        <f>'A8-8'!B26/'A8-8'!$B$31</f>
        <v>0.0266543828675946</v>
      </c>
      <c r="C26" s="23">
        <f>'A8-8'!C26/'A8-8'!$C$31</f>
        <v>0.03249680992062963</v>
      </c>
      <c r="D26" s="23">
        <f>'A8-8'!D26/'A8-8'!$D$31</f>
        <v>0.034068447569717566</v>
      </c>
      <c r="E26" s="23">
        <f>'A8-8'!E26/'A8-8'!$E$31</f>
        <v>0.0297215808335542</v>
      </c>
      <c r="F26" s="23">
        <f>'A8-8'!F26/'A8-8'!$F$31</f>
        <v>0.03352124118390422</v>
      </c>
      <c r="G26" s="23">
        <f>'A8-8'!G26/'A8-8'!$G$31</f>
        <v>0.035917886813668455</v>
      </c>
      <c r="H26" s="23">
        <f>'A8-8'!H26/'A8-8'!$H$31</f>
        <v>0.030043273840580698</v>
      </c>
      <c r="I26" s="23">
        <f>'A8-8'!I26/'A8-8'!$I$31</f>
        <v>0.039812183905134496</v>
      </c>
      <c r="J26" s="23">
        <f>'A8-8'!J26/'A8-8'!$J$31</f>
        <v>0.03921221648347061</v>
      </c>
      <c r="K26" s="23">
        <v>0.0018643672803542299</v>
      </c>
      <c r="L26" s="23">
        <f>'A8-8'!L26/'A8-8'!$L$31</f>
        <v>0.04216812081654149</v>
      </c>
      <c r="M26" s="23">
        <f>'A8-8'!M26/'A8-8'!$M$31</f>
        <v>0.024920330016734448</v>
      </c>
    </row>
    <row r="27" spans="1:13" ht="15.75" customHeight="1">
      <c r="A27" s="19" t="s">
        <v>36</v>
      </c>
      <c r="B27" s="23">
        <f>'A8-8'!B27/'A8-8'!$B$31</f>
        <v>0.012231888147671833</v>
      </c>
      <c r="C27" s="23">
        <f>'A8-8'!C27/'A8-8'!$C$31</f>
        <v>0.006032212377899368</v>
      </c>
      <c r="D27" s="23">
        <f>'A8-8'!D27/'A8-8'!$D$31</f>
        <v>0.011968861759395872</v>
      </c>
      <c r="E27" s="23">
        <f>'A8-8'!E27/'A8-8'!$E$31</f>
        <v>0.006008251778498313</v>
      </c>
      <c r="F27" s="23">
        <f>'A8-8'!F27/'A8-8'!$F$31</f>
        <v>0.00037768230437752726</v>
      </c>
      <c r="G27" s="23">
        <f>'A8-8'!G27/'A8-8'!$G$31</f>
        <v>0.0032759380420925347</v>
      </c>
      <c r="H27" s="23">
        <f>'A8-8'!H27/'A8-8'!$H$31</f>
        <v>0.0027232687589135007</v>
      </c>
      <c r="I27" s="23">
        <f>'A8-8'!I27/'A8-8'!$I$31</f>
        <v>0</v>
      </c>
      <c r="J27" s="23">
        <f>'A8-8'!J27/'A8-8'!$J$31</f>
        <v>0</v>
      </c>
      <c r="K27" s="23">
        <v>0.040200419482638076</v>
      </c>
      <c r="L27" s="23">
        <f>'A8-8'!L27/'A8-8'!$L$31</f>
        <v>0</v>
      </c>
      <c r="M27" s="23">
        <f>'A8-8'!M27/'A8-8'!$M$31</f>
        <v>0</v>
      </c>
    </row>
    <row r="28" spans="1:13" ht="15.75" customHeight="1">
      <c r="A28" s="19" t="s">
        <v>15</v>
      </c>
      <c r="B28" s="23">
        <f>'A8-8'!B28/'A8-8'!$B$31</f>
        <v>0</v>
      </c>
      <c r="C28" s="23">
        <f>'A8-8'!C28/'A8-8'!$C$31</f>
        <v>0</v>
      </c>
      <c r="D28" s="23">
        <f>'A8-8'!D28/'A8-8'!$D$31</f>
        <v>0</v>
      </c>
      <c r="E28" s="23">
        <f>'A8-8'!E28/'A8-8'!$E$31</f>
        <v>0</v>
      </c>
      <c r="F28" s="23">
        <f>'A8-8'!F28/'A8-8'!$F$31</f>
        <v>0</v>
      </c>
      <c r="G28" s="23">
        <f>'A8-8'!G28/'A8-8'!$G$31</f>
        <v>0</v>
      </c>
      <c r="H28" s="23">
        <f>'A8-8'!H28/'A8-8'!$H$31</f>
        <v>0</v>
      </c>
      <c r="I28" s="23">
        <f>'A8-8'!I28/'A8-8'!$I$31</f>
        <v>0</v>
      </c>
      <c r="J28" s="23">
        <f>'A8-8'!J28/'A8-8'!$J$31</f>
        <v>0</v>
      </c>
      <c r="K28" s="23">
        <v>0</v>
      </c>
      <c r="L28" s="23">
        <f>'A8-8'!L28/'A8-8'!$L$31</f>
        <v>0</v>
      </c>
      <c r="M28" s="23">
        <f>'A8-8'!M28/'A8-8'!$M$31</f>
        <v>0</v>
      </c>
    </row>
    <row r="29" spans="1:13" ht="15.75" customHeight="1">
      <c r="A29" s="19" t="s">
        <v>58</v>
      </c>
      <c r="B29" s="23">
        <f>'A8-8'!B29/'A8-8'!$B$31</f>
        <v>0.007432460449321042</v>
      </c>
      <c r="C29" s="23">
        <f>'A8-8'!C29/'A8-8'!$C$31</f>
        <v>0.014838196443342657</v>
      </c>
      <c r="D29" s="23">
        <f>'A8-8'!D29/'A8-8'!$D$31</f>
        <v>0.013310884107793514</v>
      </c>
      <c r="E29" s="23">
        <f>'A8-8'!E29/'A8-8'!$E$31</f>
        <v>0.011513469393053238</v>
      </c>
      <c r="F29" s="23">
        <f>'A8-8'!F29/'A8-8'!$F$31</f>
        <v>0.011702472567184692</v>
      </c>
      <c r="G29" s="23">
        <f>'A8-8'!G29/'A8-8'!$G$31</f>
        <v>0.009302566577892296</v>
      </c>
      <c r="H29" s="23">
        <f>'A8-8'!H29/'A8-8'!$H$31</f>
        <v>0.011407007957912284</v>
      </c>
      <c r="I29" s="23">
        <f>'A8-8'!I29/'A8-8'!$I$31</f>
        <v>0.011194612578951558</v>
      </c>
      <c r="J29" s="23">
        <f>'A8-8'!J29/'A8-8'!$J$31</f>
        <v>0.011474369696553442</v>
      </c>
      <c r="K29" s="23">
        <v>0.011652295502213935</v>
      </c>
      <c r="L29" s="23">
        <f>'A8-8'!L29/'A8-8'!$L$31</f>
        <v>0.008043898063963913</v>
      </c>
      <c r="M29" s="23">
        <f>'A8-8'!M29/'A8-8'!$M$31</f>
        <v>0.01647719837239556</v>
      </c>
    </row>
    <row r="30" spans="1:13" ht="15.75" customHeight="1">
      <c r="A30" s="20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23"/>
    </row>
    <row r="31" spans="1:13" ht="15.75" customHeight="1">
      <c r="A31" s="21" t="s">
        <v>59</v>
      </c>
      <c r="B31" s="23">
        <f aca="true" t="shared" si="0" ref="B31:H31">SUM(B6:B10,B13:B16,B19:B23,B26:B29)</f>
        <v>1</v>
      </c>
      <c r="C31" s="23">
        <f t="shared" si="0"/>
        <v>1.0000000000000004</v>
      </c>
      <c r="D31" s="23">
        <f t="shared" si="0"/>
        <v>0.9999999999999999</v>
      </c>
      <c r="E31" s="23">
        <f t="shared" si="0"/>
        <v>0.9999999999999998</v>
      </c>
      <c r="F31" s="23">
        <f t="shared" si="0"/>
        <v>0.9999999999999999</v>
      </c>
      <c r="G31" s="23">
        <f t="shared" si="0"/>
        <v>1.0000000000000002</v>
      </c>
      <c r="H31" s="23">
        <f t="shared" si="0"/>
        <v>1</v>
      </c>
      <c r="I31" s="23">
        <f>SUM(I6:I10,I13:I16,I19:I23,I26:I29)</f>
        <v>1.0000000000000002</v>
      </c>
      <c r="J31" s="23">
        <f>SUM(J6:J10,J13:J16,J19:J23,J26:J29)</f>
        <v>1</v>
      </c>
      <c r="K31" s="23">
        <v>1</v>
      </c>
      <c r="L31" s="23">
        <f>'A8-8'!L31/'A8-8'!$L$31</f>
        <v>1</v>
      </c>
      <c r="M31" s="23">
        <f>'A8-8'!M31/'A8-8'!$M$31</f>
        <v>1</v>
      </c>
    </row>
    <row r="32" spans="1:9" ht="15.75" customHeight="1">
      <c r="A32" s="1" t="s">
        <v>138</v>
      </c>
      <c r="B32" s="37"/>
      <c r="C32" s="37"/>
      <c r="D32" s="37"/>
      <c r="E32" s="37"/>
      <c r="F32" s="37"/>
      <c r="G32" s="37"/>
      <c r="H32" s="37"/>
      <c r="I32" s="37"/>
    </row>
  </sheetData>
  <sheetProtection/>
  <mergeCells count="3">
    <mergeCell ref="B5:J5"/>
    <mergeCell ref="B18:J18"/>
    <mergeCell ref="A1:M2"/>
  </mergeCells>
  <printOptions horizontalCentered="1"/>
  <pageMargins left="0.75" right="0.75" top="0.75" bottom="1" header="0.5" footer="0.5"/>
  <pageSetup horizontalDpi="600" verticalDpi="600" orientation="landscape" scale="86" r:id="rId1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bj8bk0</dc:creator>
  <cp:keywords/>
  <dc:description/>
  <cp:lastModifiedBy>Kim Bouldin</cp:lastModifiedBy>
  <cp:lastPrinted>2012-07-27T00:33:10Z</cp:lastPrinted>
  <dcterms:created xsi:type="dcterms:W3CDTF">2007-06-14T16:16:28Z</dcterms:created>
  <dcterms:modified xsi:type="dcterms:W3CDTF">2012-07-27T00:38:41Z</dcterms:modified>
  <cp:category/>
  <cp:version/>
  <cp:contentType/>
  <cp:contentStatus/>
</cp:coreProperties>
</file>